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Сорокина\2024\нпа\РСД о бюджете\декабрь\"/>
    </mc:Choice>
  </mc:AlternateContent>
  <bookViews>
    <workbookView xWindow="0" yWindow="0" windowWidth="28800" windowHeight="11835"/>
  </bookViews>
  <sheets>
    <sheet name="3" sheetId="22" r:id="rId1"/>
  </sheets>
  <definedNames>
    <definedName name="_xlnm._FilterDatabase" localSheetId="0" hidden="1">'3'!$A$9:$L$134</definedName>
    <definedName name="_xlnm.Print_Titles" localSheetId="0">'3'!$A:$A</definedName>
    <definedName name="_xlnm.Print_Area" localSheetId="0">'3'!$A$1:$L$229</definedName>
  </definedNames>
  <calcPr calcId="152511"/>
</workbook>
</file>

<file path=xl/calcChain.xml><?xml version="1.0" encoding="utf-8"?>
<calcChain xmlns="http://schemas.openxmlformats.org/spreadsheetml/2006/main">
  <c r="I34" i="22" l="1"/>
  <c r="I156" i="22"/>
  <c r="I159" i="22"/>
  <c r="I152" i="22"/>
  <c r="I60" i="22"/>
  <c r="I64" i="22"/>
  <c r="I142" i="22" l="1"/>
  <c r="G183" i="22" l="1"/>
  <c r="H183" i="22"/>
  <c r="I183" i="22"/>
  <c r="J183" i="22"/>
  <c r="K183" i="22"/>
  <c r="L183" i="22"/>
  <c r="F183" i="22"/>
  <c r="I202" i="22" l="1"/>
  <c r="I168" i="22"/>
  <c r="I93" i="22"/>
  <c r="J93" i="22" s="1"/>
  <c r="I91" i="22"/>
  <c r="J91" i="22" s="1"/>
  <c r="K90" i="22"/>
  <c r="H90" i="22"/>
  <c r="G90" i="22"/>
  <c r="F90" i="22"/>
  <c r="I180" i="22"/>
  <c r="I177" i="22"/>
  <c r="L91" i="22" l="1"/>
  <c r="L90" i="22" s="1"/>
  <c r="J90" i="22"/>
  <c r="I90" i="22"/>
  <c r="I42" i="22"/>
  <c r="I22" i="22"/>
  <c r="I195" i="22" l="1"/>
  <c r="J174" i="22"/>
  <c r="J173" i="22" s="1"/>
  <c r="L173" i="22"/>
  <c r="I173" i="22"/>
  <c r="I172" i="22" s="1"/>
  <c r="H173" i="22"/>
  <c r="G173" i="22"/>
  <c r="F173" i="22"/>
  <c r="F172" i="22" s="1"/>
  <c r="K171" i="22"/>
  <c r="K170" i="22" s="1"/>
  <c r="J171" i="22"/>
  <c r="J170" i="22" s="1"/>
  <c r="L170" i="22"/>
  <c r="I170" i="22"/>
  <c r="I169" i="22" s="1"/>
  <c r="H170" i="22"/>
  <c r="G170" i="22"/>
  <c r="F170" i="22"/>
  <c r="F169" i="22" s="1"/>
  <c r="J177" i="22"/>
  <c r="K177" i="22" s="1"/>
  <c r="K176" i="22" s="1"/>
  <c r="L176" i="22"/>
  <c r="I176" i="22"/>
  <c r="I175" i="22" s="1"/>
  <c r="H176" i="22"/>
  <c r="G176" i="22"/>
  <c r="F176" i="22"/>
  <c r="F175" i="22" s="1"/>
  <c r="J180" i="22"/>
  <c r="J179" i="22" s="1"/>
  <c r="F179" i="22"/>
  <c r="F178" i="22" s="1"/>
  <c r="L179" i="22"/>
  <c r="I179" i="22"/>
  <c r="I178" i="22" s="1"/>
  <c r="H179" i="22"/>
  <c r="G179" i="22"/>
  <c r="I75" i="22"/>
  <c r="I74" i="22" s="1"/>
  <c r="L75" i="22"/>
  <c r="L74" i="22" s="1"/>
  <c r="L73" i="22" s="1"/>
  <c r="H75" i="22"/>
  <c r="H74" i="22" s="1"/>
  <c r="G75" i="22"/>
  <c r="G74" i="22" s="1"/>
  <c r="F74" i="22"/>
  <c r="F73" i="22" s="1"/>
  <c r="I72" i="22"/>
  <c r="J70" i="22"/>
  <c r="K70" i="22" s="1"/>
  <c r="K69" i="22" s="1"/>
  <c r="H70" i="22"/>
  <c r="H69" i="22" s="1"/>
  <c r="G70" i="22"/>
  <c r="G69" i="22" s="1"/>
  <c r="I69" i="22"/>
  <c r="F69" i="22"/>
  <c r="I50" i="22"/>
  <c r="I49" i="22" s="1"/>
  <c r="F49" i="22"/>
  <c r="F48" i="22" s="1"/>
  <c r="H50" i="22"/>
  <c r="H49" i="22" s="1"/>
  <c r="G50" i="22"/>
  <c r="L49" i="22"/>
  <c r="G49" i="22"/>
  <c r="J45" i="22"/>
  <c r="K45" i="22" s="1"/>
  <c r="K44" i="22" s="1"/>
  <c r="H45" i="22"/>
  <c r="H44" i="22" s="1"/>
  <c r="G45" i="22"/>
  <c r="G44" i="22" s="1"/>
  <c r="L44" i="22"/>
  <c r="I44" i="22"/>
  <c r="F44" i="22"/>
  <c r="K174" i="22" l="1"/>
  <c r="K173" i="22" s="1"/>
  <c r="J172" i="22"/>
  <c r="K172" i="22" s="1"/>
  <c r="J169" i="22"/>
  <c r="K169" i="22" s="1"/>
  <c r="J176" i="22"/>
  <c r="J175" i="22"/>
  <c r="J178" i="22"/>
  <c r="K178" i="22" s="1"/>
  <c r="K180" i="22"/>
  <c r="K179" i="22" s="1"/>
  <c r="J50" i="22"/>
  <c r="K50" i="22" s="1"/>
  <c r="K49" i="22" s="1"/>
  <c r="J75" i="22"/>
  <c r="K75" i="22" s="1"/>
  <c r="K74" i="22" s="1"/>
  <c r="J69" i="22"/>
  <c r="J44" i="22"/>
  <c r="J25" i="22"/>
  <c r="K25" i="22" s="1"/>
  <c r="K24" i="22" s="1"/>
  <c r="K23" i="22" s="1"/>
  <c r="H25" i="22"/>
  <c r="H24" i="22" s="1"/>
  <c r="H23" i="22" s="1"/>
  <c r="G25" i="22"/>
  <c r="G24" i="22" s="1"/>
  <c r="G23" i="22" s="1"/>
  <c r="L24" i="22"/>
  <c r="L23" i="22" s="1"/>
  <c r="I24" i="22"/>
  <c r="I23" i="22" s="1"/>
  <c r="F24" i="22"/>
  <c r="F23" i="22" s="1"/>
  <c r="J214" i="22"/>
  <c r="K214" i="22" s="1"/>
  <c r="K213" i="22" s="1"/>
  <c r="K212" i="22" s="1"/>
  <c r="L213" i="22"/>
  <c r="L212" i="22" s="1"/>
  <c r="I213" i="22"/>
  <c r="I212" i="22" s="1"/>
  <c r="H213" i="22"/>
  <c r="H212" i="22" s="1"/>
  <c r="G213" i="22"/>
  <c r="G212" i="22" s="1"/>
  <c r="F213" i="22"/>
  <c r="F212" i="22" s="1"/>
  <c r="J186" i="22"/>
  <c r="J189" i="22"/>
  <c r="J192" i="22"/>
  <c r="J166" i="22"/>
  <c r="J80" i="22"/>
  <c r="J60" i="22"/>
  <c r="F34" i="22"/>
  <c r="K175" i="22" l="1"/>
  <c r="J49" i="22"/>
  <c r="J74" i="22"/>
  <c r="J213" i="22"/>
  <c r="J212" i="22" s="1"/>
  <c r="J23" i="22"/>
  <c r="J24" i="22"/>
  <c r="J28" i="22"/>
  <c r="J16" i="22" l="1"/>
  <c r="J83" i="22" l="1"/>
  <c r="J34" i="22"/>
  <c r="J142" i="22"/>
  <c r="J146" i="22"/>
  <c r="J39" i="22"/>
  <c r="K39" i="22" s="1"/>
  <c r="K38" i="22" s="1"/>
  <c r="K37" i="22" s="1"/>
  <c r="H39" i="22"/>
  <c r="H38" i="22" s="1"/>
  <c r="H37" i="22" s="1"/>
  <c r="G39" i="22"/>
  <c r="G38" i="22" s="1"/>
  <c r="G37" i="22" s="1"/>
  <c r="L38" i="22"/>
  <c r="L37" i="22" s="1"/>
  <c r="I38" i="22"/>
  <c r="I37" i="22" s="1"/>
  <c r="F38" i="22"/>
  <c r="F37" i="22" s="1"/>
  <c r="J19" i="22"/>
  <c r="H19" i="22"/>
  <c r="G19" i="22"/>
  <c r="G18" i="22" s="1"/>
  <c r="G17" i="22" s="1"/>
  <c r="F18" i="22"/>
  <c r="F17" i="22" s="1"/>
  <c r="L18" i="22"/>
  <c r="L17" i="22" s="1"/>
  <c r="I18" i="22"/>
  <c r="I17" i="22" s="1"/>
  <c r="J217" i="22"/>
  <c r="I66" i="22"/>
  <c r="I65" i="22" s="1"/>
  <c r="J72" i="22"/>
  <c r="H67" i="22"/>
  <c r="J67" i="22" s="1"/>
  <c r="G67" i="22"/>
  <c r="G66" i="22" s="1"/>
  <c r="G65" i="22" s="1"/>
  <c r="F67" i="22"/>
  <c r="F66" i="22" s="1"/>
  <c r="F65" i="22" s="1"/>
  <c r="I46" i="22"/>
  <c r="I43" i="22" s="1"/>
  <c r="H47" i="22"/>
  <c r="G47" i="22"/>
  <c r="G46" i="22" s="1"/>
  <c r="G43" i="22" s="1"/>
  <c r="L46" i="22"/>
  <c r="L43" i="22" s="1"/>
  <c r="F46" i="22"/>
  <c r="F43" i="22" s="1"/>
  <c r="J38" i="22" l="1"/>
  <c r="J37" i="22" s="1"/>
  <c r="K19" i="22"/>
  <c r="K18" i="22" s="1"/>
  <c r="K17" i="22" s="1"/>
  <c r="J18" i="22"/>
  <c r="J17" i="22" s="1"/>
  <c r="J47" i="22"/>
  <c r="K47" i="22" s="1"/>
  <c r="K46" i="22" s="1"/>
  <c r="K43" i="22" s="1"/>
  <c r="H18" i="22"/>
  <c r="H17" i="22" s="1"/>
  <c r="K67" i="22"/>
  <c r="K66" i="22" s="1"/>
  <c r="K65" i="22" s="1"/>
  <c r="J66" i="22"/>
  <c r="J65" i="22" s="1"/>
  <c r="H66" i="22"/>
  <c r="H65" i="22" s="1"/>
  <c r="H46" i="22"/>
  <c r="H43" i="22" s="1"/>
  <c r="H22" i="22"/>
  <c r="J22" i="22" s="1"/>
  <c r="G22" i="22"/>
  <c r="G21" i="22" s="1"/>
  <c r="G20" i="22" s="1"/>
  <c r="F22" i="22"/>
  <c r="F21" i="22" s="1"/>
  <c r="F20" i="22" s="1"/>
  <c r="L21" i="22"/>
  <c r="L20" i="22" s="1"/>
  <c r="I21" i="22"/>
  <c r="I20" i="22" s="1"/>
  <c r="J46" i="22" l="1"/>
  <c r="J43" i="22" s="1"/>
  <c r="K22" i="22"/>
  <c r="K21" i="22" s="1"/>
  <c r="K20" i="22" s="1"/>
  <c r="J21" i="22"/>
  <c r="J20" i="22" s="1"/>
  <c r="H21" i="22"/>
  <c r="H20" i="22" s="1"/>
  <c r="J195" i="22"/>
  <c r="J133" i="22"/>
  <c r="I132" i="22"/>
  <c r="I131" i="22" s="1"/>
  <c r="I130" i="22" s="1"/>
  <c r="I129" i="22" s="1"/>
  <c r="L132" i="22"/>
  <c r="L131" i="22" s="1"/>
  <c r="H132" i="22"/>
  <c r="H131" i="22" s="1"/>
  <c r="G132" i="22"/>
  <c r="G131" i="22" s="1"/>
  <c r="F132" i="22"/>
  <c r="F131" i="22" s="1"/>
  <c r="F130" i="22" s="1"/>
  <c r="F129" i="22" s="1"/>
  <c r="F128" i="22" s="1"/>
  <c r="J132" i="22" l="1"/>
  <c r="J131" i="22" s="1"/>
  <c r="J130" i="22" s="1"/>
  <c r="J129" i="22" s="1"/>
  <c r="K133" i="22"/>
  <c r="K132" i="22" s="1"/>
  <c r="K131" i="22" s="1"/>
  <c r="K130" i="22" s="1"/>
  <c r="K129" i="22" s="1"/>
  <c r="J86" i="22"/>
  <c r="K83" i="22"/>
  <c r="K82" i="22" s="1"/>
  <c r="K81" i="22" s="1"/>
  <c r="L82" i="22"/>
  <c r="L81" i="22" s="1"/>
  <c r="I82" i="22"/>
  <c r="I81" i="22" s="1"/>
  <c r="H82" i="22"/>
  <c r="H81" i="22" s="1"/>
  <c r="G82" i="22"/>
  <c r="G81" i="22" s="1"/>
  <c r="F82" i="22"/>
  <c r="F81" i="22" s="1"/>
  <c r="J82" i="22" l="1"/>
  <c r="J81" i="22" s="1"/>
  <c r="F226" i="22" l="1"/>
  <c r="F225" i="22" s="1"/>
  <c r="F223" i="22"/>
  <c r="F222" i="22" s="1"/>
  <c r="F216" i="22"/>
  <c r="F215" i="22" s="1"/>
  <c r="F211" i="22" s="1"/>
  <c r="F210" i="22" s="1"/>
  <c r="F209" i="22" s="1"/>
  <c r="F206" i="22"/>
  <c r="F205" i="22" s="1"/>
  <c r="F201" i="22"/>
  <c r="F200" i="22" s="1"/>
  <c r="F194" i="22"/>
  <c r="F193" i="22" s="1"/>
  <c r="F191" i="22"/>
  <c r="F190" i="22" s="1"/>
  <c r="F188" i="22"/>
  <c r="F187" i="22" s="1"/>
  <c r="F185" i="22"/>
  <c r="F184" i="22" s="1"/>
  <c r="F167" i="22"/>
  <c r="F165" i="22"/>
  <c r="F158" i="22"/>
  <c r="F157" i="22" s="1"/>
  <c r="F155" i="22"/>
  <c r="F154" i="22" s="1"/>
  <c r="F152" i="22"/>
  <c r="F151" i="22" s="1"/>
  <c r="F150" i="22" s="1"/>
  <c r="F149" i="22" s="1"/>
  <c r="F145" i="22"/>
  <c r="F144" i="22" s="1"/>
  <c r="F143" i="22" s="1"/>
  <c r="F141" i="22"/>
  <c r="F140" i="22" s="1"/>
  <c r="F138" i="22"/>
  <c r="F137" i="22" s="1"/>
  <c r="F125" i="22"/>
  <c r="F124" i="22" s="1"/>
  <c r="F122" i="22"/>
  <c r="F121" i="22" s="1"/>
  <c r="F117" i="22"/>
  <c r="F116" i="22" s="1"/>
  <c r="F115" i="22" s="1"/>
  <c r="F114" i="22" s="1"/>
  <c r="F112" i="22"/>
  <c r="F111" i="22" s="1"/>
  <c r="F110" i="22" s="1"/>
  <c r="F108" i="22"/>
  <c r="F107" i="22" s="1"/>
  <c r="F106" i="22" s="1"/>
  <c r="F102" i="22"/>
  <c r="F101" i="22" s="1"/>
  <c r="F99" i="22"/>
  <c r="F98" i="22" s="1"/>
  <c r="F92" i="22"/>
  <c r="F85" i="22"/>
  <c r="F84" i="22" s="1"/>
  <c r="F79" i="22"/>
  <c r="F78" i="22" s="1"/>
  <c r="F77" i="22" s="1"/>
  <c r="F76" i="22" s="1"/>
  <c r="F71" i="22"/>
  <c r="F68" i="22" s="1"/>
  <c r="F64" i="22"/>
  <c r="F63" i="22" s="1"/>
  <c r="F62" i="22" s="1"/>
  <c r="F59" i="22"/>
  <c r="F58" i="22" s="1"/>
  <c r="F57" i="22" s="1"/>
  <c r="F53" i="22"/>
  <c r="F52" i="22" s="1"/>
  <c r="F42" i="22"/>
  <c r="F41" i="22" s="1"/>
  <c r="F40" i="22" s="1"/>
  <c r="F35" i="22"/>
  <c r="F33" i="22"/>
  <c r="F27" i="22"/>
  <c r="F15" i="22"/>
  <c r="F14" i="22" s="1"/>
  <c r="G226" i="22"/>
  <c r="G225" i="22" s="1"/>
  <c r="G223" i="22"/>
  <c r="G222" i="22" s="1"/>
  <c r="G216" i="22"/>
  <c r="G215" i="22" s="1"/>
  <c r="G211" i="22" s="1"/>
  <c r="G210" i="22" s="1"/>
  <c r="G209" i="22" s="1"/>
  <c r="G206" i="22"/>
  <c r="G205" i="22" s="1"/>
  <c r="G201" i="22"/>
  <c r="G200" i="22" s="1"/>
  <c r="G194" i="22"/>
  <c r="G193" i="22" s="1"/>
  <c r="G191" i="22"/>
  <c r="G190" i="22" s="1"/>
  <c r="G188" i="22"/>
  <c r="G187" i="22" s="1"/>
  <c r="G186" i="22"/>
  <c r="G185" i="22" s="1"/>
  <c r="G184" i="22" s="1"/>
  <c r="G167" i="22"/>
  <c r="G166" i="22"/>
  <c r="G165" i="22" s="1"/>
  <c r="G158" i="22"/>
  <c r="G157" i="22" s="1"/>
  <c r="G155" i="22"/>
  <c r="G154" i="22" s="1"/>
  <c r="G152" i="22"/>
  <c r="G151" i="22" s="1"/>
  <c r="G150" i="22" s="1"/>
  <c r="G149" i="22" s="1"/>
  <c r="G146" i="22"/>
  <c r="G145" i="22" s="1"/>
  <c r="G144" i="22" s="1"/>
  <c r="G143" i="22" s="1"/>
  <c r="G141" i="22"/>
  <c r="G140" i="22" s="1"/>
  <c r="G138" i="22"/>
  <c r="G137" i="22" s="1"/>
  <c r="G125" i="22"/>
  <c r="G124" i="22" s="1"/>
  <c r="G122" i="22"/>
  <c r="G121" i="22" s="1"/>
  <c r="G117" i="22"/>
  <c r="G116" i="22" s="1"/>
  <c r="G115" i="22" s="1"/>
  <c r="G114" i="22" s="1"/>
  <c r="G112" i="22"/>
  <c r="G111" i="22" s="1"/>
  <c r="G110" i="22" s="1"/>
  <c r="G108" i="22"/>
  <c r="G107" i="22" s="1"/>
  <c r="G106" i="22" s="1"/>
  <c r="G102" i="22"/>
  <c r="G101" i="22" s="1"/>
  <c r="G99" i="22"/>
  <c r="G98" i="22" s="1"/>
  <c r="G92" i="22"/>
  <c r="G89" i="22" s="1"/>
  <c r="G88" i="22" s="1"/>
  <c r="G87" i="22" s="1"/>
  <c r="G85" i="22"/>
  <c r="G84" i="22" s="1"/>
  <c r="G80" i="22"/>
  <c r="G79" i="22" s="1"/>
  <c r="G78" i="22" s="1"/>
  <c r="G77" i="22" s="1"/>
  <c r="G76" i="22" s="1"/>
  <c r="G73" i="22" s="1"/>
  <c r="G72" i="22"/>
  <c r="G71" i="22" s="1"/>
  <c r="G68" i="22" s="1"/>
  <c r="G64" i="22"/>
  <c r="G63" i="22" s="1"/>
  <c r="G62" i="22" s="1"/>
  <c r="G60" i="22"/>
  <c r="G59" i="22" s="1"/>
  <c r="G58" i="22" s="1"/>
  <c r="G57" i="22" s="1"/>
  <c r="G53" i="22"/>
  <c r="G52" i="22" s="1"/>
  <c r="G42" i="22"/>
  <c r="G41" i="22" s="1"/>
  <c r="G40" i="22" s="1"/>
  <c r="G35" i="22"/>
  <c r="G34" i="22"/>
  <c r="G33" i="22" s="1"/>
  <c r="G28" i="22"/>
  <c r="G27" i="22" s="1"/>
  <c r="G26" i="22" s="1"/>
  <c r="G16" i="22"/>
  <c r="G15" i="22" s="1"/>
  <c r="G14" i="22" s="1"/>
  <c r="F89" i="22" l="1"/>
  <c r="F88" i="22" s="1"/>
  <c r="F87" i="22" s="1"/>
  <c r="F61" i="22"/>
  <c r="F56" i="22" s="1"/>
  <c r="F55" i="22" s="1"/>
  <c r="G61" i="22"/>
  <c r="G56" i="22" s="1"/>
  <c r="G55" i="22" s="1"/>
  <c r="G13" i="22"/>
  <c r="G12" i="22" s="1"/>
  <c r="G11" i="22" s="1"/>
  <c r="G164" i="22"/>
  <c r="F32" i="22"/>
  <c r="F31" i="22" s="1"/>
  <c r="G182" i="22"/>
  <c r="G181" i="22" s="1"/>
  <c r="G178" i="22" s="1"/>
  <c r="G175" i="22" s="1"/>
  <c r="G172" i="22" s="1"/>
  <c r="G169" i="22" s="1"/>
  <c r="F182" i="22"/>
  <c r="F181" i="22" s="1"/>
  <c r="F26" i="22"/>
  <c r="F13" i="22" s="1"/>
  <c r="F120" i="22"/>
  <c r="F119" i="22" s="1"/>
  <c r="F118" i="22" s="1"/>
  <c r="F199" i="22"/>
  <c r="F198" i="22"/>
  <c r="F153" i="22"/>
  <c r="F148" i="22" s="1"/>
  <c r="F147" i="22" s="1"/>
  <c r="G32" i="22"/>
  <c r="F203" i="22"/>
  <c r="F204" i="22"/>
  <c r="F164" i="22"/>
  <c r="G153" i="22"/>
  <c r="G148" i="22" s="1"/>
  <c r="G147" i="22" s="1"/>
  <c r="F97" i="22"/>
  <c r="F96" i="22" s="1"/>
  <c r="F95" i="22" s="1"/>
  <c r="F136" i="22"/>
  <c r="F135" i="22" s="1"/>
  <c r="F134" i="22" s="1"/>
  <c r="F221" i="22"/>
  <c r="F220" i="22" s="1"/>
  <c r="F219" i="22" s="1"/>
  <c r="F218" i="22" s="1"/>
  <c r="G51" i="22"/>
  <c r="G48" i="22" s="1"/>
  <c r="G199" i="22"/>
  <c r="G198" i="22"/>
  <c r="G203" i="22"/>
  <c r="G204" i="22"/>
  <c r="F105" i="22"/>
  <c r="F104" i="22" s="1"/>
  <c r="G120" i="22"/>
  <c r="G119" i="22" s="1"/>
  <c r="G118" i="22" s="1"/>
  <c r="G221" i="22"/>
  <c r="G220" i="22" s="1"/>
  <c r="G219" i="22" s="1"/>
  <c r="G218" i="22" s="1"/>
  <c r="G97" i="22"/>
  <c r="G96" i="22" s="1"/>
  <c r="G95" i="22" s="1"/>
  <c r="G136" i="22"/>
  <c r="G135" i="22" s="1"/>
  <c r="G134" i="22" s="1"/>
  <c r="G130" i="22" s="1"/>
  <c r="G129" i="22" s="1"/>
  <c r="G128" i="22" s="1"/>
  <c r="F51" i="22"/>
  <c r="F208" i="22"/>
  <c r="G208" i="22"/>
  <c r="G105" i="22"/>
  <c r="G104" i="22" s="1"/>
  <c r="L58" i="22"/>
  <c r="G197" i="22" l="1"/>
  <c r="G196" i="22" s="1"/>
  <c r="F163" i="22"/>
  <c r="F162" i="22" s="1"/>
  <c r="F161" i="22" s="1"/>
  <c r="F160" i="22" s="1"/>
  <c r="G163" i="22"/>
  <c r="G162" i="22" s="1"/>
  <c r="G161" i="22" s="1"/>
  <c r="G160" i="22" s="1"/>
  <c r="F30" i="22"/>
  <c r="F29" i="22" s="1"/>
  <c r="G31" i="22"/>
  <c r="G30" i="22" s="1"/>
  <c r="G29" i="22" s="1"/>
  <c r="G10" i="22" s="1"/>
  <c r="F197" i="22"/>
  <c r="F196" i="22" s="1"/>
  <c r="F127" i="22"/>
  <c r="F12" i="22"/>
  <c r="F11" i="22" s="1"/>
  <c r="G127" i="22"/>
  <c r="F94" i="22"/>
  <c r="G94" i="22"/>
  <c r="H166" i="22"/>
  <c r="L165" i="22"/>
  <c r="I165" i="22"/>
  <c r="G228" i="22" l="1"/>
  <c r="F10" i="22"/>
  <c r="F228" i="22" s="1"/>
  <c r="J165" i="22"/>
  <c r="K166" i="22"/>
  <c r="K165" i="22" s="1"/>
  <c r="H165" i="22"/>
  <c r="H34" i="22" l="1"/>
  <c r="H186" i="22"/>
  <c r="K192" i="22"/>
  <c r="K191" i="22" s="1"/>
  <c r="K190" i="22" s="1"/>
  <c r="L191" i="22"/>
  <c r="L190" i="22" s="1"/>
  <c r="I191" i="22"/>
  <c r="I190" i="22" s="1"/>
  <c r="H191" i="22"/>
  <c r="H190" i="22" s="1"/>
  <c r="J191" i="22" l="1"/>
  <c r="J190" i="22" s="1"/>
  <c r="L188" i="22" l="1"/>
  <c r="L187" i="22" s="1"/>
  <c r="I188" i="22"/>
  <c r="I187" i="22" s="1"/>
  <c r="H188" i="22"/>
  <c r="H187" i="22" s="1"/>
  <c r="K186" i="22"/>
  <c r="K185" i="22" s="1"/>
  <c r="K184" i="22" s="1"/>
  <c r="L185" i="22"/>
  <c r="L184" i="22" s="1"/>
  <c r="I185" i="22"/>
  <c r="I184" i="22" s="1"/>
  <c r="K189" i="22" l="1"/>
  <c r="K188" i="22" s="1"/>
  <c r="K187" i="22" s="1"/>
  <c r="J188" i="22"/>
  <c r="J187" i="22" s="1"/>
  <c r="H185" i="22"/>
  <c r="H184" i="22" s="1"/>
  <c r="J185" i="22"/>
  <c r="J184" i="22" s="1"/>
  <c r="J202" i="22" l="1"/>
  <c r="K202" i="22" s="1"/>
  <c r="K201" i="22" s="1"/>
  <c r="K200" i="22" s="1"/>
  <c r="L201" i="22"/>
  <c r="L200" i="22" s="1"/>
  <c r="L199" i="22" s="1"/>
  <c r="I201" i="22"/>
  <c r="I200" i="22" s="1"/>
  <c r="I199" i="22" s="1"/>
  <c r="H201" i="22"/>
  <c r="H200" i="22" s="1"/>
  <c r="H198" i="22" s="1"/>
  <c r="H152" i="22"/>
  <c r="H146" i="22"/>
  <c r="J201" i="22" l="1"/>
  <c r="J200" i="22" s="1"/>
  <c r="J198" i="22" s="1"/>
  <c r="K199" i="22"/>
  <c r="K198" i="22"/>
  <c r="I198" i="22"/>
  <c r="L198" i="22"/>
  <c r="H199" i="22"/>
  <c r="K138" i="22"/>
  <c r="K137" i="22" s="1"/>
  <c r="L138" i="22"/>
  <c r="L137" i="22" s="1"/>
  <c r="I138" i="22"/>
  <c r="I137" i="22" s="1"/>
  <c r="H138" i="22"/>
  <c r="H137" i="22" s="1"/>
  <c r="J145" i="22"/>
  <c r="J144" i="22" s="1"/>
  <c r="J143" i="22" s="1"/>
  <c r="L145" i="22"/>
  <c r="L144" i="22" s="1"/>
  <c r="L143" i="22" s="1"/>
  <c r="I145" i="22"/>
  <c r="I144" i="22" s="1"/>
  <c r="I143" i="22" s="1"/>
  <c r="H145" i="22"/>
  <c r="H144" i="22" s="1"/>
  <c r="H143" i="22" s="1"/>
  <c r="J113" i="22"/>
  <c r="K113" i="22" s="1"/>
  <c r="L112" i="22"/>
  <c r="L111" i="22" s="1"/>
  <c r="L110" i="22" s="1"/>
  <c r="I112" i="22"/>
  <c r="I111" i="22" s="1"/>
  <c r="I110" i="22" s="1"/>
  <c r="H112" i="22"/>
  <c r="J109" i="22"/>
  <c r="K109" i="22" s="1"/>
  <c r="L108" i="22"/>
  <c r="L107" i="22" s="1"/>
  <c r="L106" i="22" s="1"/>
  <c r="I108" i="22"/>
  <c r="I107" i="22" s="1"/>
  <c r="I106" i="22" s="1"/>
  <c r="H108" i="22"/>
  <c r="H107" i="22" s="1"/>
  <c r="J207" i="22"/>
  <c r="K207" i="22" s="1"/>
  <c r="K206" i="22" s="1"/>
  <c r="K205" i="22" s="1"/>
  <c r="L206" i="22"/>
  <c r="L205" i="22" s="1"/>
  <c r="L204" i="22" s="1"/>
  <c r="I206" i="22"/>
  <c r="I205" i="22" s="1"/>
  <c r="H206" i="22"/>
  <c r="H205" i="22" s="1"/>
  <c r="H72" i="22"/>
  <c r="H64" i="22"/>
  <c r="L197" i="22" l="1"/>
  <c r="L196" i="22" s="1"/>
  <c r="K197" i="22"/>
  <c r="K196" i="22" s="1"/>
  <c r="J199" i="22"/>
  <c r="J112" i="22"/>
  <c r="K112" i="22" s="1"/>
  <c r="K111" i="22" s="1"/>
  <c r="K110" i="22" s="1"/>
  <c r="J138" i="22"/>
  <c r="J137" i="22" s="1"/>
  <c r="K146" i="22"/>
  <c r="K145" i="22" s="1"/>
  <c r="K144" i="22" s="1"/>
  <c r="K143" i="22" s="1"/>
  <c r="H111" i="22"/>
  <c r="H110" i="22" s="1"/>
  <c r="H106" i="22"/>
  <c r="J107" i="22"/>
  <c r="J106" i="22" s="1"/>
  <c r="J108" i="22"/>
  <c r="K108" i="22" s="1"/>
  <c r="K107" i="22" s="1"/>
  <c r="K106" i="22" s="1"/>
  <c r="K204" i="22"/>
  <c r="K203" i="22"/>
  <c r="J206" i="22"/>
  <c r="J205" i="22" s="1"/>
  <c r="H203" i="22"/>
  <c r="H197" i="22" s="1"/>
  <c r="H196" i="22" s="1"/>
  <c r="L203" i="22"/>
  <c r="H204" i="22"/>
  <c r="I204" i="22"/>
  <c r="I203" i="22"/>
  <c r="I197" i="22" s="1"/>
  <c r="I196" i="22" s="1"/>
  <c r="H60" i="22"/>
  <c r="L33" i="22"/>
  <c r="I33" i="22"/>
  <c r="H42" i="22"/>
  <c r="H16" i="22"/>
  <c r="H28" i="22"/>
  <c r="J111" i="22" l="1"/>
  <c r="J110" i="22" s="1"/>
  <c r="J204" i="22"/>
  <c r="J203" i="22"/>
  <c r="J197" i="22" s="1"/>
  <c r="J196" i="22" s="1"/>
  <c r="J33" i="22"/>
  <c r="K34" i="22"/>
  <c r="K33" i="22" s="1"/>
  <c r="H33" i="22"/>
  <c r="H63" i="22" l="1"/>
  <c r="H62" i="22" s="1"/>
  <c r="L63" i="22"/>
  <c r="L62" i="22" s="1"/>
  <c r="I63" i="22"/>
  <c r="I62" i="22" s="1"/>
  <c r="J64" i="22" l="1"/>
  <c r="K64" i="22" s="1"/>
  <c r="K63" i="22" s="1"/>
  <c r="K62" i="22" s="1"/>
  <c r="J63" i="22" l="1"/>
  <c r="J62" i="22" s="1"/>
  <c r="H151" i="22"/>
  <c r="H150" i="22" s="1"/>
  <c r="H149" i="22" s="1"/>
  <c r="H223" i="22"/>
  <c r="H222" i="22" s="1"/>
  <c r="H167" i="22"/>
  <c r="H99" i="22"/>
  <c r="H98" i="22" s="1"/>
  <c r="H92" i="22"/>
  <c r="H89" i="22" s="1"/>
  <c r="H88" i="22" s="1"/>
  <c r="H87" i="22" s="1"/>
  <c r="H80" i="22"/>
  <c r="H79" i="22" s="1"/>
  <c r="H78" i="22" s="1"/>
  <c r="H77" i="22" s="1"/>
  <c r="H76" i="22" s="1"/>
  <c r="H73" i="22" s="1"/>
  <c r="J36" i="22"/>
  <c r="J42" i="22"/>
  <c r="L35" i="22"/>
  <c r="L32" i="22" s="1"/>
  <c r="I35" i="22"/>
  <c r="I32" i="22" s="1"/>
  <c r="H15" i="22"/>
  <c r="H14" i="22" s="1"/>
  <c r="L15" i="22"/>
  <c r="L14" i="22" s="1"/>
  <c r="I15" i="22"/>
  <c r="I14" i="22" s="1"/>
  <c r="L216" i="22"/>
  <c r="L215" i="22" s="1"/>
  <c r="L211" i="22" s="1"/>
  <c r="L210" i="22" s="1"/>
  <c r="L209" i="22" s="1"/>
  <c r="I216" i="22"/>
  <c r="I215" i="22" s="1"/>
  <c r="I211" i="22" s="1"/>
  <c r="I210" i="22" s="1"/>
  <c r="I209" i="22" s="1"/>
  <c r="K217" i="22"/>
  <c r="K216" i="22" s="1"/>
  <c r="K215" i="22" s="1"/>
  <c r="K211" i="22" s="1"/>
  <c r="K210" i="22" s="1"/>
  <c r="K209" i="22" s="1"/>
  <c r="H141" i="22"/>
  <c r="H140" i="22" s="1"/>
  <c r="H136" i="22" s="1"/>
  <c r="H135" i="22" s="1"/>
  <c r="H117" i="22"/>
  <c r="J117" i="22" s="1"/>
  <c r="K117" i="22" s="1"/>
  <c r="L72" i="22"/>
  <c r="L71" i="22" s="1"/>
  <c r="I71" i="22"/>
  <c r="I68" i="22" s="1"/>
  <c r="I61" i="22" s="1"/>
  <c r="I27" i="22"/>
  <c r="I41" i="22"/>
  <c r="I40" i="22" s="1"/>
  <c r="I54" i="22"/>
  <c r="I53" i="22" s="1"/>
  <c r="I59" i="22"/>
  <c r="I58" i="22" s="1"/>
  <c r="I57" i="22" s="1"/>
  <c r="I79" i="22"/>
  <c r="I78" i="22" s="1"/>
  <c r="I77" i="22" s="1"/>
  <c r="I76" i="22" s="1"/>
  <c r="I73" i="22" s="1"/>
  <c r="J73" i="22" s="1"/>
  <c r="K73" i="22" s="1"/>
  <c r="I85" i="22"/>
  <c r="I84" i="22" s="1"/>
  <c r="I92" i="22"/>
  <c r="I99" i="22"/>
  <c r="I98" i="22" s="1"/>
  <c r="I103" i="22"/>
  <c r="I102" i="22" s="1"/>
  <c r="I101" i="22" s="1"/>
  <c r="I116" i="22"/>
  <c r="I115" i="22" s="1"/>
  <c r="I114" i="22" s="1"/>
  <c r="I123" i="22"/>
  <c r="I122" i="22" s="1"/>
  <c r="I121" i="22" s="1"/>
  <c r="I126" i="22"/>
  <c r="I125" i="22" s="1"/>
  <c r="I124" i="22" s="1"/>
  <c r="I141" i="22"/>
  <c r="I140" i="22" s="1"/>
  <c r="I136" i="22" s="1"/>
  <c r="I135" i="22" s="1"/>
  <c r="I155" i="22"/>
  <c r="I154" i="22" s="1"/>
  <c r="I158" i="22"/>
  <c r="I157" i="22" s="1"/>
  <c r="I167" i="22"/>
  <c r="I164" i="22" s="1"/>
  <c r="I163" i="22" s="1"/>
  <c r="I162" i="22" s="1"/>
  <c r="I194" i="22"/>
  <c r="I223" i="22"/>
  <c r="I222" i="22" s="1"/>
  <c r="I227" i="22"/>
  <c r="J227" i="22" s="1"/>
  <c r="K92" i="22"/>
  <c r="K89" i="22" s="1"/>
  <c r="K88" i="22" s="1"/>
  <c r="K87" i="22" s="1"/>
  <c r="K100" i="22"/>
  <c r="K99" i="22" s="1"/>
  <c r="K102" i="22"/>
  <c r="K101" i="22" s="1"/>
  <c r="H226" i="22"/>
  <c r="H225" i="22" s="1"/>
  <c r="H158" i="22"/>
  <c r="H157" i="22" s="1"/>
  <c r="H125" i="22"/>
  <c r="H124" i="22" s="1"/>
  <c r="H122" i="22"/>
  <c r="H121" i="22" s="1"/>
  <c r="H85" i="22"/>
  <c r="H84" i="22" s="1"/>
  <c r="L27" i="22"/>
  <c r="L26" i="22" s="1"/>
  <c r="L41" i="22"/>
  <c r="L30" i="22" s="1"/>
  <c r="L53" i="22"/>
  <c r="L51" i="22" s="1"/>
  <c r="L48" i="22" s="1"/>
  <c r="L85" i="22"/>
  <c r="L84" i="22" s="1"/>
  <c r="L116" i="22"/>
  <c r="L115" i="22" s="1"/>
  <c r="L114" i="22" s="1"/>
  <c r="L122" i="22"/>
  <c r="L125" i="22"/>
  <c r="L124" i="22" s="1"/>
  <c r="L141" i="22"/>
  <c r="L140" i="22" s="1"/>
  <c r="L136" i="22" s="1"/>
  <c r="L135" i="22" s="1"/>
  <c r="L151" i="22"/>
  <c r="L150" i="22" s="1"/>
  <c r="L149" i="22" s="1"/>
  <c r="L155" i="22"/>
  <c r="L154" i="22" s="1"/>
  <c r="L153" i="22" s="1"/>
  <c r="L158" i="22"/>
  <c r="L157" i="22" s="1"/>
  <c r="L167" i="22"/>
  <c r="L164" i="22" s="1"/>
  <c r="L194" i="22"/>
  <c r="L223" i="22"/>
  <c r="L222" i="22" s="1"/>
  <c r="L226" i="22"/>
  <c r="L225" i="22" s="1"/>
  <c r="H53" i="22"/>
  <c r="H51" i="22" s="1"/>
  <c r="H48" i="22" s="1"/>
  <c r="H27" i="22"/>
  <c r="H26" i="22" s="1"/>
  <c r="J159" i="22"/>
  <c r="J158" i="22" s="1"/>
  <c r="J157" i="22" s="1"/>
  <c r="K142" i="22"/>
  <c r="K141" i="22" s="1"/>
  <c r="K140" i="22" s="1"/>
  <c r="K136" i="22" s="1"/>
  <c r="K135" i="22" s="1"/>
  <c r="H41" i="22"/>
  <c r="H40" i="22" s="1"/>
  <c r="H216" i="22"/>
  <c r="H215" i="22" s="1"/>
  <c r="H211" i="22" s="1"/>
  <c r="H210" i="22" s="1"/>
  <c r="H209" i="22" s="1"/>
  <c r="I89" i="22" l="1"/>
  <c r="I88" i="22" s="1"/>
  <c r="I87" i="22" s="1"/>
  <c r="J92" i="22"/>
  <c r="J89" i="22" s="1"/>
  <c r="J88" i="22" s="1"/>
  <c r="J87" i="22" s="1"/>
  <c r="I56" i="22"/>
  <c r="I55" i="22" s="1"/>
  <c r="H13" i="22"/>
  <c r="H12" i="22" s="1"/>
  <c r="H11" i="22" s="1"/>
  <c r="L70" i="22"/>
  <c r="L69" i="22" s="1"/>
  <c r="L68" i="22" s="1"/>
  <c r="L67" i="22" s="1"/>
  <c r="L66" i="22" s="1"/>
  <c r="L65" i="22" s="1"/>
  <c r="L61" i="22" s="1"/>
  <c r="L13" i="22"/>
  <c r="L12" i="22" s="1"/>
  <c r="L11" i="22" s="1"/>
  <c r="H164" i="22"/>
  <c r="I26" i="22"/>
  <c r="I13" i="22" s="1"/>
  <c r="J27" i="22"/>
  <c r="J32" i="22"/>
  <c r="I161" i="22"/>
  <c r="I105" i="22"/>
  <c r="I104" i="22" s="1"/>
  <c r="L105" i="22"/>
  <c r="L104" i="22" s="1"/>
  <c r="L193" i="22"/>
  <c r="L182" i="22" s="1"/>
  <c r="I193" i="22"/>
  <c r="J224" i="22"/>
  <c r="J223" i="22" s="1"/>
  <c r="J222" i="22" s="1"/>
  <c r="L40" i="22"/>
  <c r="L29" i="22" s="1"/>
  <c r="K28" i="22"/>
  <c r="K27" i="22" s="1"/>
  <c r="K26" i="22" s="1"/>
  <c r="J100" i="22"/>
  <c r="L100" i="22" s="1"/>
  <c r="L99" i="22" s="1"/>
  <c r="L98" i="22" s="1"/>
  <c r="J54" i="22"/>
  <c r="J53" i="22" s="1"/>
  <c r="J51" i="22" s="1"/>
  <c r="L221" i="22"/>
  <c r="L220" i="22" s="1"/>
  <c r="H71" i="22"/>
  <c r="I51" i="22"/>
  <c r="I48" i="22" s="1"/>
  <c r="J48" i="22" s="1"/>
  <c r="K48" i="22" s="1"/>
  <c r="I52" i="22"/>
  <c r="L208" i="22"/>
  <c r="H116" i="22"/>
  <c r="H115" i="22" s="1"/>
  <c r="H114" i="22" s="1"/>
  <c r="H221" i="22"/>
  <c r="H220" i="22" s="1"/>
  <c r="H219" i="22" s="1"/>
  <c r="H218" i="22" s="1"/>
  <c r="K159" i="22"/>
  <c r="K158" i="22" s="1"/>
  <c r="K157" i="22" s="1"/>
  <c r="J79" i="22"/>
  <c r="J78" i="22" s="1"/>
  <c r="J77" i="22" s="1"/>
  <c r="J76" i="22" s="1"/>
  <c r="H120" i="22"/>
  <c r="H119" i="22" s="1"/>
  <c r="H118" i="22" s="1"/>
  <c r="L52" i="22"/>
  <c r="J156" i="22"/>
  <c r="K156" i="22" s="1"/>
  <c r="K155" i="22" s="1"/>
  <c r="K154" i="22" s="1"/>
  <c r="H59" i="22"/>
  <c r="H58" i="22" s="1"/>
  <c r="H57" i="22" s="1"/>
  <c r="K16" i="22"/>
  <c r="K15" i="22" s="1"/>
  <c r="K14" i="22" s="1"/>
  <c r="K72" i="22"/>
  <c r="K71" i="22" s="1"/>
  <c r="J71" i="22"/>
  <c r="L121" i="22"/>
  <c r="L120" i="22" s="1"/>
  <c r="L119" i="22" s="1"/>
  <c r="L118" i="22" s="1"/>
  <c r="J103" i="22"/>
  <c r="L103" i="22" s="1"/>
  <c r="L102" i="22" s="1"/>
  <c r="L101" i="22" s="1"/>
  <c r="I153" i="22"/>
  <c r="J126" i="22"/>
  <c r="H52" i="22"/>
  <c r="H155" i="22"/>
  <c r="H154" i="22" s="1"/>
  <c r="H153" i="22" s="1"/>
  <c r="H148" i="22" s="1"/>
  <c r="H147" i="22" s="1"/>
  <c r="H35" i="22"/>
  <c r="J168" i="22"/>
  <c r="J167" i="22" s="1"/>
  <c r="J164" i="22" s="1"/>
  <c r="J163" i="22" s="1"/>
  <c r="J162" i="22" s="1"/>
  <c r="I120" i="22"/>
  <c r="I119" i="22" s="1"/>
  <c r="I118" i="22" s="1"/>
  <c r="K36" i="22"/>
  <c r="K35" i="22" s="1"/>
  <c r="J35" i="22"/>
  <c r="K42" i="22"/>
  <c r="K41" i="22" s="1"/>
  <c r="K40" i="22" s="1"/>
  <c r="J41" i="22"/>
  <c r="J40" i="22" s="1"/>
  <c r="I97" i="22"/>
  <c r="I96" i="22" s="1"/>
  <c r="I95" i="22" s="1"/>
  <c r="J194" i="22"/>
  <c r="K195" i="22"/>
  <c r="K194" i="22" s="1"/>
  <c r="I226" i="22"/>
  <c r="I225" i="22" s="1"/>
  <c r="J123" i="22"/>
  <c r="J141" i="22"/>
  <c r="J140" i="22" s="1"/>
  <c r="J136" i="22" s="1"/>
  <c r="J135" i="22" s="1"/>
  <c r="H194" i="22"/>
  <c r="J152" i="22"/>
  <c r="J151" i="22" s="1"/>
  <c r="J150" i="22" s="1"/>
  <c r="J149" i="22" s="1"/>
  <c r="J226" i="22"/>
  <c r="J225" i="22" s="1"/>
  <c r="K227" i="22"/>
  <c r="K226" i="22" s="1"/>
  <c r="K225" i="22" s="1"/>
  <c r="K98" i="22"/>
  <c r="K97" i="22"/>
  <c r="K96" i="22" s="1"/>
  <c r="K95" i="22" s="1"/>
  <c r="L148" i="22"/>
  <c r="L147" i="22" s="1"/>
  <c r="K208" i="22"/>
  <c r="J59" i="22"/>
  <c r="J58" i="22" s="1"/>
  <c r="J57" i="22" s="1"/>
  <c r="K60" i="22"/>
  <c r="K59" i="22" s="1"/>
  <c r="J216" i="22"/>
  <c r="J215" i="22" s="1"/>
  <c r="J211" i="22" s="1"/>
  <c r="J210" i="22" s="1"/>
  <c r="J209" i="22" s="1"/>
  <c r="I151" i="22"/>
  <c r="I150" i="22" s="1"/>
  <c r="I149" i="22" s="1"/>
  <c r="H208" i="22"/>
  <c r="H102" i="22"/>
  <c r="H101" i="22" s="1"/>
  <c r="H97" i="22" s="1"/>
  <c r="I208" i="22"/>
  <c r="K68" i="22" l="1"/>
  <c r="K61" i="22" s="1"/>
  <c r="J31" i="22"/>
  <c r="J30" i="22" s="1"/>
  <c r="J29" i="22" s="1"/>
  <c r="H68" i="22"/>
  <c r="J68" i="22"/>
  <c r="I31" i="22"/>
  <c r="I30" i="22" s="1"/>
  <c r="I29" i="22" s="1"/>
  <c r="K13" i="22"/>
  <c r="K12" i="22" s="1"/>
  <c r="K11" i="22" s="1"/>
  <c r="L31" i="22"/>
  <c r="I12" i="22"/>
  <c r="I11" i="22" s="1"/>
  <c r="J26" i="22"/>
  <c r="I182" i="22"/>
  <c r="I181" i="22" s="1"/>
  <c r="K32" i="22"/>
  <c r="K31" i="22" s="1"/>
  <c r="K134" i="22"/>
  <c r="L134" i="22"/>
  <c r="H134" i="22"/>
  <c r="I134" i="22"/>
  <c r="J193" i="22"/>
  <c r="J182" i="22" s="1"/>
  <c r="K193" i="22"/>
  <c r="H193" i="22"/>
  <c r="J115" i="22"/>
  <c r="J114" i="22" s="1"/>
  <c r="H105" i="22"/>
  <c r="H104" i="22" s="1"/>
  <c r="J52" i="22"/>
  <c r="J99" i="22"/>
  <c r="J98" i="22" s="1"/>
  <c r="K54" i="22"/>
  <c r="K53" i="22" s="1"/>
  <c r="J221" i="22"/>
  <c r="J220" i="22" s="1"/>
  <c r="J219" i="22" s="1"/>
  <c r="J218" i="22" s="1"/>
  <c r="K224" i="22"/>
  <c r="K223" i="22" s="1"/>
  <c r="K222" i="22" s="1"/>
  <c r="K221" i="22" s="1"/>
  <c r="K220" i="22" s="1"/>
  <c r="K219" i="22" s="1"/>
  <c r="K218" i="22" s="1"/>
  <c r="K153" i="22"/>
  <c r="H32" i="22"/>
  <c r="H31" i="22" s="1"/>
  <c r="I148" i="22"/>
  <c r="I147" i="22" s="1"/>
  <c r="L219" i="22"/>
  <c r="L218" i="22" s="1"/>
  <c r="I221" i="22"/>
  <c r="I220" i="22" s="1"/>
  <c r="I219" i="22" s="1"/>
  <c r="I218" i="22" s="1"/>
  <c r="J116" i="22"/>
  <c r="K116" i="22" s="1"/>
  <c r="K115" i="22" s="1"/>
  <c r="K114" i="22" s="1"/>
  <c r="K80" i="22"/>
  <c r="K79" i="22" s="1"/>
  <c r="K78" i="22" s="1"/>
  <c r="K77" i="22" s="1"/>
  <c r="K76" i="22" s="1"/>
  <c r="J15" i="22"/>
  <c r="J14" i="22" s="1"/>
  <c r="J13" i="22" s="1"/>
  <c r="K57" i="22"/>
  <c r="L93" i="22"/>
  <c r="L92" i="22" s="1"/>
  <c r="L89" i="22" s="1"/>
  <c r="L88" i="22" s="1"/>
  <c r="L87" i="22" s="1"/>
  <c r="L181" i="22"/>
  <c r="J155" i="22"/>
  <c r="J154" i="22" s="1"/>
  <c r="J153" i="22" s="1"/>
  <c r="J148" i="22" s="1"/>
  <c r="J147" i="22" s="1"/>
  <c r="J125" i="22"/>
  <c r="J124" i="22" s="1"/>
  <c r="K126" i="22"/>
  <c r="K125" i="22" s="1"/>
  <c r="K124" i="22" s="1"/>
  <c r="I94" i="22"/>
  <c r="L57" i="22"/>
  <c r="L56" i="22" s="1"/>
  <c r="K168" i="22"/>
  <c r="K167" i="22" s="1"/>
  <c r="K164" i="22" s="1"/>
  <c r="K163" i="22" s="1"/>
  <c r="K162" i="22" s="1"/>
  <c r="J102" i="22"/>
  <c r="J101" i="22" s="1"/>
  <c r="K152" i="22"/>
  <c r="K151" i="22" s="1"/>
  <c r="K150" i="22" s="1"/>
  <c r="K149" i="22" s="1"/>
  <c r="J85" i="22"/>
  <c r="J84" i="22" s="1"/>
  <c r="K86" i="22"/>
  <c r="K85" i="22" s="1"/>
  <c r="K84" i="22" s="1"/>
  <c r="K123" i="22"/>
  <c r="K122" i="22" s="1"/>
  <c r="K121" i="22" s="1"/>
  <c r="J122" i="22"/>
  <c r="J121" i="22" s="1"/>
  <c r="J97" i="22"/>
  <c r="J96" i="22" s="1"/>
  <c r="J95" i="22" s="1"/>
  <c r="H96" i="22"/>
  <c r="H95" i="22" s="1"/>
  <c r="J161" i="22"/>
  <c r="J208" i="22"/>
  <c r="K58" i="22"/>
  <c r="L97" i="22"/>
  <c r="L96" i="22" s="1"/>
  <c r="L95" i="22" s="1"/>
  <c r="L94" i="22" s="1"/>
  <c r="K56" i="22" l="1"/>
  <c r="K55" i="22" s="1"/>
  <c r="I10" i="22"/>
  <c r="J61" i="22"/>
  <c r="H61" i="22"/>
  <c r="I160" i="22"/>
  <c r="L178" i="22"/>
  <c r="L175" i="22" s="1"/>
  <c r="L172" i="22" s="1"/>
  <c r="L169" i="22" s="1"/>
  <c r="L163" i="22" s="1"/>
  <c r="L162" i="22" s="1"/>
  <c r="L161" i="22" s="1"/>
  <c r="L160" i="22" s="1"/>
  <c r="H182" i="22"/>
  <c r="H181" i="22" s="1"/>
  <c r="L55" i="22"/>
  <c r="L10" i="22" s="1"/>
  <c r="K182" i="22"/>
  <c r="K181" i="22" s="1"/>
  <c r="J12" i="22"/>
  <c r="J11" i="22" s="1"/>
  <c r="K128" i="22"/>
  <c r="I128" i="22"/>
  <c r="I127" i="22" s="1"/>
  <c r="H127" i="22"/>
  <c r="H130" i="22"/>
  <c r="H129" i="22" s="1"/>
  <c r="H128" i="22" s="1"/>
  <c r="L130" i="22"/>
  <c r="L129" i="22" s="1"/>
  <c r="L128" i="22" s="1"/>
  <c r="L127" i="22" s="1"/>
  <c r="K161" i="22"/>
  <c r="J134" i="22"/>
  <c r="J105" i="22"/>
  <c r="J104" i="22" s="1"/>
  <c r="K105" i="22"/>
  <c r="K104" i="22" s="1"/>
  <c r="J181" i="22"/>
  <c r="H94" i="22"/>
  <c r="J120" i="22"/>
  <c r="J119" i="22" s="1"/>
  <c r="J118" i="22" s="1"/>
  <c r="K52" i="22"/>
  <c r="K51" i="22"/>
  <c r="K148" i="22"/>
  <c r="K147" i="22" s="1"/>
  <c r="K30" i="22"/>
  <c r="K29" i="22" s="1"/>
  <c r="H30" i="22"/>
  <c r="H29" i="22" s="1"/>
  <c r="K120" i="22"/>
  <c r="K119" i="22" s="1"/>
  <c r="K118" i="22" s="1"/>
  <c r="L228" i="22" l="1"/>
  <c r="I228" i="22"/>
  <c r="H56" i="22"/>
  <c r="H55" i="22" s="1"/>
  <c r="H10" i="22" s="1"/>
  <c r="J56" i="22"/>
  <c r="J55" i="22" s="1"/>
  <c r="J10" i="22" s="1"/>
  <c r="K10" i="22"/>
  <c r="K127" i="22"/>
  <c r="J160" i="22"/>
  <c r="H178" i="22"/>
  <c r="H175" i="22" s="1"/>
  <c r="H172" i="22" s="1"/>
  <c r="H169" i="22" s="1"/>
  <c r="H163" i="22" s="1"/>
  <c r="H162" i="22" s="1"/>
  <c r="H161" i="22" s="1"/>
  <c r="H160" i="22" s="1"/>
  <c r="K160" i="22"/>
  <c r="J128" i="22"/>
  <c r="J127" i="22" s="1"/>
  <c r="K94" i="22"/>
  <c r="J94" i="22"/>
  <c r="J228" i="22" l="1"/>
  <c r="K228" i="22"/>
  <c r="H228" i="22"/>
</calcChain>
</file>

<file path=xl/sharedStrings.xml><?xml version="1.0" encoding="utf-8"?>
<sst xmlns="http://schemas.openxmlformats.org/spreadsheetml/2006/main" count="961" uniqueCount="214">
  <si>
    <t>Наименование</t>
  </si>
  <si>
    <t>01</t>
  </si>
  <si>
    <t>02</t>
  </si>
  <si>
    <t>04</t>
  </si>
  <si>
    <t>14</t>
  </si>
  <si>
    <t>03</t>
  </si>
  <si>
    <t>09</t>
  </si>
  <si>
    <t>05</t>
  </si>
  <si>
    <t>10</t>
  </si>
  <si>
    <t>11</t>
  </si>
  <si>
    <t>Раздел</t>
  </si>
  <si>
    <t>Подраздел</t>
  </si>
  <si>
    <t>13</t>
  </si>
  <si>
    <t>Связь и информатика</t>
  </si>
  <si>
    <t>Жилищное хозяйство</t>
  </si>
  <si>
    <t>ОБЩЕГОСУДАРСТВЕННЫЕ ВОПРОСЫ</t>
  </si>
  <si>
    <t>ЖИЛИЩНО-КОММУНАЛЬНОЕ ХОЗЯЙСТВО</t>
  </si>
  <si>
    <t>НАЦИОНАЛЬНАЯ ЭКОНОМИКА</t>
  </si>
  <si>
    <t xml:space="preserve">Пенсионное обеспечение </t>
  </si>
  <si>
    <t>Благоустройство</t>
  </si>
  <si>
    <t>Дорожное хозяйство (дорожные фонды)</t>
  </si>
  <si>
    <t>Прочие межбюджетные трансферты общего характера</t>
  </si>
  <si>
    <t>СОЦИАЛЬНАЯ ПОЛИТИКА</t>
  </si>
  <si>
    <t>Другие общегосударственные вопросы</t>
  </si>
  <si>
    <t>НАЦИОНАЛЬНАЯ БЕЗОПАСНОСТЬ И ПРАВООХРАНИТЕЛЬНАЯ ДЕЯТЕЛЬНОСТЬ</t>
  </si>
  <si>
    <t>Целевая статья раздела</t>
  </si>
  <si>
    <t>Вид расхода</t>
  </si>
  <si>
    <t xml:space="preserve">Резервный фонд </t>
  </si>
  <si>
    <t>870</t>
  </si>
  <si>
    <t>Резервные средства</t>
  </si>
  <si>
    <t>Иные выплаты населению</t>
  </si>
  <si>
    <t>540</t>
  </si>
  <si>
    <t>Иные межбюджетные трансферты</t>
  </si>
  <si>
    <t>ВСЕГО:</t>
  </si>
  <si>
    <t>Глава муниципального самоуправления</t>
  </si>
  <si>
    <t>Расходы на обеспечение функций органов местного самоуправления</t>
  </si>
  <si>
    <t>расходы, осуществляемые за счет субвенций из бюджетов вышестоящих уровней</t>
  </si>
  <si>
    <t>Мобилизационная и вневойсковая подготовка</t>
  </si>
  <si>
    <t>НАЦИОНАЛЬНАЯ ОБОРОНА</t>
  </si>
  <si>
    <t>50.0.00.51180</t>
  </si>
  <si>
    <t>50.0.00.20940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</si>
  <si>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</si>
  <si>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</si>
  <si>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</si>
  <si>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</si>
  <si>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800</t>
  </si>
  <si>
    <t>850</t>
  </si>
  <si>
    <t>Иные бюджетные ассигнования</t>
  </si>
  <si>
    <t>Уплата налогов, сборов и иных платежей</t>
  </si>
  <si>
    <t>300</t>
  </si>
  <si>
    <t>Социальное обеспечение и иные выплаты населению</t>
  </si>
  <si>
    <t>200</t>
  </si>
  <si>
    <t>240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</si>
  <si>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</si>
  <si>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</si>
  <si>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Доплата  к пенсии муниципальным служащим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</si>
  <si>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</si>
  <si>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500</t>
  </si>
  <si>
    <t>Межбюджетные трансферты</t>
  </si>
  <si>
    <t>Другие вопросы в области национальной безопасности и правоохранительной деятельности</t>
  </si>
  <si>
    <t>Органы юстиции</t>
  </si>
  <si>
    <t>04.0.01.99990</t>
  </si>
  <si>
    <t>Расходы на выплаты персоналу казенных учреждений</t>
  </si>
  <si>
    <t>110</t>
  </si>
  <si>
    <t>Реализация мероприятий</t>
  </si>
  <si>
    <t>Основное мероприятие "Владение, пользование и распоряжение имуществом, находящимся в муниципальной собственности"</t>
  </si>
  <si>
    <t>04.0.01.00000</t>
  </si>
  <si>
    <t>04.0.00.00000</t>
  </si>
  <si>
    <t>09.0.00.00000</t>
  </si>
  <si>
    <t>Основное мероприятие "Обеспечение электросвязью, доступом в сеть Интернет, почтовые расходы"</t>
  </si>
  <si>
    <t>Основное мероприятие "Оснащение современным программным обеспечением, способствующим развитию информационной среды, продление существующих лицензий"</t>
  </si>
  <si>
    <t>04.0.02.00000</t>
  </si>
  <si>
    <t>04.0.02.99990</t>
  </si>
  <si>
    <t>Основное мероприятие "Выполнение работ по содержанию сети автомобильных дорог поселения"</t>
  </si>
  <si>
    <t>06.0.00.00000</t>
  </si>
  <si>
    <t>06.0.01.00000</t>
  </si>
  <si>
    <t>50.0.00.09200</t>
  </si>
  <si>
    <t>Создание условий для деятельности народных дружин (софинансирование)</t>
  </si>
  <si>
    <t>06.0.01.02040</t>
  </si>
  <si>
    <t>10.0.00.00000</t>
  </si>
  <si>
    <t>10.0.01.00000</t>
  </si>
  <si>
    <t>10.0.01.89020</t>
  </si>
  <si>
    <t>02.0.00.00000</t>
  </si>
  <si>
    <t>01.0.00.00000</t>
  </si>
  <si>
    <t>01.0.02.00000</t>
  </si>
  <si>
    <t>01.0.02.20902</t>
  </si>
  <si>
    <t>Содержание автомобильных дорог</t>
  </si>
  <si>
    <t>08.0.02.99990</t>
  </si>
  <si>
    <t>08.0.02.00000</t>
  </si>
  <si>
    <t>08.0.00.00000</t>
  </si>
  <si>
    <t>05.0.00.00000</t>
  </si>
  <si>
    <t>Основное мероприятие "Содержание объектов, элементов благоустройства и территории муниципального образования сельского поселения Куть-Ях"</t>
  </si>
  <si>
    <t>07</t>
  </si>
  <si>
    <t>Информационное освещение деятельности органов местного самоуправления и поддержка средств массовой информации</t>
  </si>
  <si>
    <t>04.0.02.20904</t>
  </si>
  <si>
    <t>расходы, осуществляемые по вопросам местного значения сельского поселения</t>
  </si>
  <si>
    <t>Основное мероприятие "Осуществление полномочий в сфере государственной регистрации актов гражданского состояния"</t>
  </si>
  <si>
    <t>02.0.01.00000</t>
  </si>
  <si>
    <t>02.0.01.82300</t>
  </si>
  <si>
    <t>02.0.01.S2300</t>
  </si>
  <si>
    <t>05.0.03.00000</t>
  </si>
  <si>
    <t>05.0.03.99990</t>
  </si>
  <si>
    <t>Основное мероприятие "Охрана общественного порядка и профилактика правонарушений"</t>
  </si>
  <si>
    <t>06.0.01.02030</t>
  </si>
  <si>
    <t>Основное мероприятие "Обеспечение деятельности для эффективного и качественного исполнения полномочий и функций администрации сельского поселения Куть-Ях"</t>
  </si>
  <si>
    <t>07.0.00.00000</t>
  </si>
  <si>
    <t>07.0.01.00000</t>
  </si>
  <si>
    <t>Основное мероприятие "Обеспечение деятельности МУ "Администрация сельского поселения Куть-Ях"</t>
  </si>
  <si>
    <t>07.0.01.00600</t>
  </si>
  <si>
    <t>07.0.02.00600</t>
  </si>
  <si>
    <t>07.0.02.00000</t>
  </si>
  <si>
    <t>06.0.02.00000</t>
  </si>
  <si>
    <t>06.0.02.04910</t>
  </si>
  <si>
    <t>Основное мероприятие "Дополнительное пенсионное обеспечение за выслугу лет"</t>
  </si>
  <si>
    <t>Основное мероприятие "Обеспечение деятельности МКУ "Административно-хозяйственное обслуживание""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</si>
  <si>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</si>
  <si>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</si>
  <si>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Сумма изменений (+,-)</t>
  </si>
  <si>
    <t>в том числе</t>
  </si>
  <si>
    <t>06.0.04.00000</t>
  </si>
  <si>
    <t>06.0.04.D9300</t>
  </si>
  <si>
    <t>06.0.04.59300</t>
  </si>
  <si>
    <t>09.0.03.00000</t>
  </si>
  <si>
    <t>09.0.03.99990</t>
  </si>
  <si>
    <t>Основное мероприятие "Приобретение и установка автономных пожарных извещателей с GSM-модулем"</t>
  </si>
  <si>
    <t xml:space="preserve">решению Совета депутатов сельского поселения Куть -Ях                                                                      </t>
  </si>
  <si>
    <t>Публичные нормативные социальные выплаты гражданам</t>
  </si>
  <si>
    <t>310</t>
  </si>
  <si>
    <t>Создание условий для деятельности народных дружин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</si>
  <si>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</si>
  <si>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</si>
  <si>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</si>
  <si>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</si>
  <si>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</si>
  <si>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Резервные фонды
</t>
  </si>
  <si>
    <t xml:space="preserve">Межбюджетные трансферты общего характера бюджетам бюджетной системы Российской Федерации
</t>
  </si>
  <si>
    <t>06.0.01.89005</t>
  </si>
  <si>
    <t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«О мероприятиях по реализации государственной социальной политики»</t>
  </si>
  <si>
    <t>07.0.02.890005</t>
  </si>
  <si>
    <t>07.0.02.89005</t>
  </si>
  <si>
    <t>Расходы на выплату персоналу, осуществляющему функции внешнего финансового контроля в поселениях района в соответствии с заключенными соглашениями</t>
  </si>
  <si>
    <t>10.0.01.89021</t>
  </si>
  <si>
    <t>Расходы на обеспечение деятельности администрации</t>
  </si>
  <si>
    <t>Расходы на обеспечение деятельности казенных учреждений</t>
  </si>
  <si>
    <t>Основное мероприятие "Обеспечение качественного и эффективного исполнения функций органами местного самоуправления Нефтеюганского района"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</si>
  <si>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сельского поселения Куть-Ях на 2024 год </t>
  </si>
  <si>
    <t xml:space="preserve">Всего на 2024 год </t>
  </si>
  <si>
    <t xml:space="preserve">от                               № </t>
  </si>
  <si>
    <t xml:space="preserve">Расходы на индексацию фонда оплаты труда иных категорий работников муниципальных учреждений, не подпадающих под действие Указа Президента Российской Федерации от 07.05.2012 № 597 "О мероприятиях по реализации государственной социальной политики" </t>
  </si>
  <si>
    <t>Образование</t>
  </si>
  <si>
    <t>Профессиональная подготовка, переподготовка и повышение квалификации</t>
  </si>
  <si>
    <t>09.0.02.99990</t>
  </si>
  <si>
    <t>09.0.02.00000</t>
  </si>
  <si>
    <t>09.0.01.00000</t>
  </si>
  <si>
    <t>09.0.01.99990</t>
  </si>
  <si>
    <t>Основное мероприятие "Техническое обслуживание пожарных водоемов"</t>
  </si>
  <si>
    <t>Основное мероприятие "Подготовка водосливных и водосточных канав к паводку, очитка водоотводных лотков, водопропускных труб"</t>
  </si>
  <si>
    <t>Муниципальная программа "Защита населения и территории от чрезвычайных ситуаций, обеспечение пожарной безопасности на территории сельского поселения Куть-Ях на 2023 - 2027 годы"</t>
  </si>
  <si>
    <t xml:space="preserve">Муниципальная программа «Совершенствование муниципального управления в муниципальном образовании 
сельское поселение Куть-Ях на 2023-2027 годы»
</t>
  </si>
  <si>
    <t>Муниципальная программа «Обеспечение деятельности органов местного самоуправления 
сельского поселения Куть-Ях на 2023-2027 годы»</t>
  </si>
  <si>
    <t xml:space="preserve">Муниципальная программа «Управление муниципальным имуществом в сельском поселении Куть-Ях на 2023-2027 годы» </t>
  </si>
  <si>
    <t xml:space="preserve">Муниципальная программа «Управление муниципальным имуществом в сельском поселении Куть-Ях на 2023 - 2027 годы» </t>
  </si>
  <si>
    <t>Муниципальная программа «Совершенствование муниципального управления в муниципальном образовании 
сельское поселение Куть-Ях на 2023-2027 годы»</t>
  </si>
  <si>
    <t>Муниципальная программа "Профилактика правонарушений на территории сельского поселения Куть-Ях на 2023 - 2027 годы"</t>
  </si>
  <si>
    <t>Муниципальная программа «Формирование современной городской среды в муниципальном образовании сельское поселение Куть-Ях на 2023-2027 годы"</t>
  </si>
  <si>
    <t>Муниципальная программа "Развитие и совершенствование сети автомобильных дорог общего пользования муниципального образования сельского поселения Куть-Ях на 2023-2027 годы"</t>
  </si>
  <si>
    <t>Муниципальная программа "Развитие и применение информационных технологий в муниципальном образовании сельское поселение Куть-Ях на 2023-2027 годы"</t>
  </si>
  <si>
    <t>Муниципальная программа «Управление муниципальными финансами в сельском поселении Куть-Ях на 2023-2027 годы"</t>
  </si>
  <si>
    <t xml:space="preserve">Приведение автомобильных дорог местного значения в нормативное состояние </t>
  </si>
  <si>
    <t>Приведение автомобильных дорог местного значения в нормативное состояние (софинансирование)</t>
  </si>
  <si>
    <t>06.0.03.00000</t>
  </si>
  <si>
    <t>06.0.03.02400</t>
  </si>
  <si>
    <t>Основное мероприятие "Повышение квалификации муниципальных служащих и работников, осуществляющих техническое обеспечение деятельности органов местного самоуправления, лиц, включенных в кадровый резерв: 
- без отрыва от производства;
- с отрывом от производства;
- дистанционно с применением  современных  образовательных  технологий"</t>
  </si>
  <si>
    <t>05.0.03.89007</t>
  </si>
  <si>
    <t>05.0.03.89006</t>
  </si>
  <si>
    <t>Озеленение территорий городского и сельских поселений</t>
  </si>
  <si>
    <t>Ликвидация мест захламления</t>
  </si>
  <si>
    <t>01.0.01.00000</t>
  </si>
  <si>
    <t>01.0.01.83000</t>
  </si>
  <si>
    <t>01.0.01.S3000</t>
  </si>
  <si>
    <t>Основное мероприятие "Ремонт автомобильных дорог местного значения"</t>
  </si>
  <si>
    <t>400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</si>
  <si>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</si>
  <si>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</si>
  <si>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</si>
  <si>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Всего на 2024 год, с учетом изменений</t>
  </si>
  <si>
    <t>50.0.00.09300</t>
  </si>
  <si>
    <t>Выполнение других обязательств государства</t>
  </si>
  <si>
    <t>Общеэкономические вопросы</t>
  </si>
  <si>
    <t>07.0.01.85060</t>
  </si>
  <si>
    <t>Реализация мероприятий по содействию трудоустройству граждан</t>
  </si>
  <si>
    <t>05.0.03.L5762</t>
  </si>
  <si>
    <t>Обеспечение комплексного развития сельских территорий</t>
  </si>
  <si>
    <t>06.0.01.89010</t>
  </si>
  <si>
    <t>Финансовое обеспечение расходных обязательств муниципальных образований городского и сельских поселений по решению вопросов местного значения</t>
  </si>
  <si>
    <t>07.0.02.89010</t>
  </si>
  <si>
    <t>06.0.01.85150</t>
  </si>
  <si>
    <t>Расходы за счет бюджетных ассигнований резервного фонда Правительства Ханты-Мансийского автономного округа – Югры, за исключением иных межбюджетных трансфертов на реализацию наказов избирателей депутатам Думы Ханты-Мансийского автономного округа – Югры</t>
  </si>
  <si>
    <t xml:space="preserve">Приложение 2 к                                                                                 </t>
  </si>
  <si>
    <t>06.0.02.89010</t>
  </si>
  <si>
    <t>06.0.01.89015</t>
  </si>
  <si>
    <t>Поощрение муниципальных управленческих команд</t>
  </si>
  <si>
    <t>Социальные выплаты гражданам, кроме публичных нормативных социальных выплат</t>
  </si>
  <si>
    <t>320</t>
  </si>
  <si>
    <t>07.0.02.89013</t>
  </si>
  <si>
    <t>Частичное обеспечение расходов, связанных с доведением заработной платы низкооплачиваемых категорий работников муниципальных учреждений до минимального размера оплаты труда в Ханты-Мансийском автономном округе – Югре</t>
  </si>
  <si>
    <t>08.0.02.67484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</si>
  <si>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округа-Югры</t>
  </si>
  <si>
    <t>08.0.02.6748S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</si>
  <si>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</si>
  <si>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08.0.02.82901</t>
  </si>
  <si>
    <t>08.0.02.S2901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</si>
  <si>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</t>
  </si>
  <si>
    <t>Мероприятия по приобретению жилья и осуществлению выплат гражданам, в чьей собственности находятся жилые помещения, входящие в аварийный жилищный фонд за счет средств бюджета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</si>
</sst>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"/>
    <numFmt numFmtId="166" formatCode="#,##0.000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3"/>
      <name val="Arial"/>
      <family val="2"/>
      <charset val="204"/>
    </font>
    <font>
      <sz val="12"/>
      <color indexed="10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indexed="10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 wrapText="1"/>
    </xf>
    <xf numFmtId="164" fontId="1" fillId="0" borderId="0" applyFont="0" applyFill="0" applyBorder="0" applyAlignment="0" applyProtection="0"/>
  </cellStyleXfs>
  <cellXfs count="50">
    <xf numFmtId="0" fontId="0" fillId="0" borderId="0" xfId="0">
      <alignment vertical="center" wrapText="1"/>
    </xf>
    <xf numFmtId="0" fontId="3" fillId="0" borderId="0" xfId="0" applyFont="1" applyFill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165" fontId="3" fillId="0" borderId="0" xfId="0" applyNumberFormat="1" applyFont="1" applyFill="1">
      <alignment vertical="center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>
      <alignment vertical="center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9" fontId="9" fillId="0" borderId="1" xfId="1" applyNumberFormat="1" applyFont="1" applyFill="1" applyBorder="1" applyAlignment="1">
      <alignment horizontal="center" vertical="top" wrapText="1"/>
    </xf>
    <xf numFmtId="49" fontId="11" fillId="0" borderId="1" xfId="1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>
      <alignment vertical="center" wrapText="1"/>
    </xf>
    <xf numFmtId="49" fontId="9" fillId="0" borderId="1" xfId="0" applyNumberFormat="1" applyFont="1" applyFill="1" applyBorder="1" applyAlignment="1">
      <alignment horizontal="center" vertical="top" wrapText="1"/>
    </xf>
    <xf numFmtId="49" fontId="12" fillId="0" borderId="1" xfId="1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right" vertical="top" wrapText="1"/>
    </xf>
    <xf numFmtId="49" fontId="12" fillId="0" borderId="1" xfId="1" applyNumberFormat="1" applyFont="1" applyFill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0" fontId="4" fillId="0" borderId="1" xfId="0" applyFont="1" applyFill="1" applyBorder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0"/>
  <sheetViews>
    <sheetView tabSelected="1" view="pageBreakPreview" zoomScale="80" zoomScaleNormal="70" zoomScaleSheetLayoutView="80" workbookViewId="0">
      <selection activeCell="E12" sqref="E12"/>
    </sheetView>
  </sheetViews>
  <sheetFormatPr defaultColWidth="9.140625" defaultRowHeight="15" x14ac:dyDescent="0.2"/>
  <cols>
    <col min="1" max="1" width="54.28515625" style="1" customWidth="1"/>
    <col min="2" max="2" width="8.28515625" style="2" customWidth="1"/>
    <col min="3" max="3" width="8.42578125" style="2" customWidth="1"/>
    <col min="4" max="4" width="18.28515625" style="7" customWidth="1"/>
    <col min="5" max="5" width="9.28515625" style="2" customWidth="1"/>
    <col min="6" max="6" width="23.7109375" style="3" customWidth="1"/>
    <col min="7" max="7" width="20.28515625" style="1" hidden="1" customWidth="1"/>
    <col min="8" max="8" width="20.5703125" style="1" hidden="1" customWidth="1"/>
    <col min="9" max="9" width="21.7109375" style="1" customWidth="1"/>
    <col min="10" max="10" width="27.5703125" style="1" customWidth="1"/>
    <col min="11" max="11" width="22.85546875" style="1" customWidth="1"/>
    <col min="12" max="12" width="21.5703125" style="1" customWidth="1"/>
    <col min="13" max="16384" width="9.140625" style="1"/>
  </cols>
  <sheetData>
    <row r="1" spans="1:12" ht="16.5" customHeight="1" x14ac:dyDescent="0.2">
      <c r="F1" s="2"/>
      <c r="K1" s="46" t="s">
        <v>198</v>
      </c>
      <c r="L1" s="46"/>
    </row>
    <row r="2" spans="1:12" ht="42.75" customHeight="1" x14ac:dyDescent="0.2">
      <c r="F2" s="2"/>
      <c r="K2" s="46" t="s">
        <v>125</v>
      </c>
      <c r="L2" s="46"/>
    </row>
    <row r="3" spans="1:12" ht="16.5" customHeight="1" x14ac:dyDescent="0.2">
      <c r="F3" s="2"/>
      <c r="K3" s="47" t="s">
        <v>147</v>
      </c>
      <c r="L3" s="47"/>
    </row>
    <row r="4" spans="1:12" x14ac:dyDescent="0.2">
      <c r="F4" s="2"/>
    </row>
    <row r="5" spans="1:12" ht="57" customHeight="1" x14ac:dyDescent="0.2">
      <c r="A5" s="44" t="s">
        <v>145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15.75" x14ac:dyDescent="0.2">
      <c r="A6" s="49"/>
      <c r="B6" s="49"/>
      <c r="C6" s="49"/>
      <c r="D6" s="49"/>
      <c r="E6" s="49"/>
      <c r="H6" s="45" t="s">
        <v>115</v>
      </c>
      <c r="I6" s="45"/>
      <c r="J6" s="45"/>
      <c r="K6" s="45"/>
      <c r="L6" s="45"/>
    </row>
    <row r="7" spans="1:12" s="4" customFormat="1" ht="15" customHeight="1" x14ac:dyDescent="0.2">
      <c r="A7" s="43" t="s">
        <v>0</v>
      </c>
      <c r="B7" s="43" t="s">
        <v>10</v>
      </c>
      <c r="C7" s="43" t="s">
        <v>11</v>
      </c>
      <c r="D7" s="43" t="s">
        <v>25</v>
      </c>
      <c r="E7" s="43" t="s">
        <v>26</v>
      </c>
      <c r="F7" s="43" t="s">
        <v>146</v>
      </c>
      <c r="G7" s="43" t="s">
        <v>146</v>
      </c>
      <c r="H7" s="43" t="s">
        <v>146</v>
      </c>
      <c r="I7" s="43" t="s">
        <v>117</v>
      </c>
      <c r="J7" s="43" t="s">
        <v>185</v>
      </c>
      <c r="K7" s="48" t="s">
        <v>118</v>
      </c>
      <c r="L7" s="48"/>
    </row>
    <row r="8" spans="1:12" s="4" customFormat="1" ht="90" x14ac:dyDescent="0.2">
      <c r="A8" s="43"/>
      <c r="B8" s="43"/>
      <c r="C8" s="43"/>
      <c r="D8" s="43"/>
      <c r="E8" s="43"/>
      <c r="F8" s="43"/>
      <c r="G8" s="43"/>
      <c r="H8" s="43"/>
      <c r="I8" s="43"/>
      <c r="J8" s="43"/>
      <c r="K8" s="42" t="s">
        <v>95</v>
      </c>
      <c r="L8" s="42" t="s">
        <v>36</v>
      </c>
    </row>
    <row r="9" spans="1:12" s="4" customFormat="1" x14ac:dyDescent="0.2">
      <c r="A9" s="42">
        <v>1</v>
      </c>
      <c r="B9" s="42">
        <v>2</v>
      </c>
      <c r="C9" s="42">
        <v>3</v>
      </c>
      <c r="D9" s="42">
        <v>4</v>
      </c>
      <c r="E9" s="42">
        <v>5</v>
      </c>
      <c r="F9" s="42">
        <v>6</v>
      </c>
      <c r="G9" s="42">
        <v>6</v>
      </c>
      <c r="H9" s="42">
        <v>6</v>
      </c>
      <c r="I9" s="42">
        <v>7</v>
      </c>
      <c r="J9" s="42">
        <v>8</v>
      </c>
      <c r="K9" s="42">
        <v>9</v>
      </c>
      <c r="L9" s="42">
        <v>10</v>
      </c>
    </row>
    <row r="10" spans="1:12" s="4" customFormat="1" ht="15.75" x14ac:dyDescent="0.2">
      <c r="A10" s="30" t="s">
        <v>15</v>
      </c>
      <c r="B10" s="12" t="s">
        <v>1</v>
      </c>
      <c r="C10" s="42"/>
      <c r="D10" s="31"/>
      <c r="E10" s="31"/>
      <c r="F10" s="17">
        <f>F11+F29+F51+F55</f>
        <v>28300711.93</v>
      </c>
      <c r="G10" s="17">
        <f t="shared" ref="G10:L10" si="0">G11+G29+G51+G55</f>
        <v>23460541.199999999</v>
      </c>
      <c r="H10" s="17">
        <f t="shared" si="0"/>
        <v>23460541.199999999</v>
      </c>
      <c r="I10" s="17">
        <f t="shared" si="0"/>
        <v>1556636.0600000003</v>
      </c>
      <c r="J10" s="17">
        <f t="shared" si="0"/>
        <v>29857347.990000002</v>
      </c>
      <c r="K10" s="17">
        <f t="shared" si="0"/>
        <v>29857347.990000002</v>
      </c>
      <c r="L10" s="17">
        <f t="shared" si="0"/>
        <v>0</v>
      </c>
    </row>
    <row r="11" spans="1:12" s="5" customFormat="1" ht="61.15" customHeight="1" x14ac:dyDescent="0.2">
      <c r="A11" s="30" t="s">
        <v>132</v>
      </c>
      <c r="B11" s="12" t="s">
        <v>1</v>
      </c>
      <c r="C11" s="12" t="s">
        <v>2</v>
      </c>
      <c r="D11" s="18"/>
      <c r="E11" s="12"/>
      <c r="F11" s="17">
        <f t="shared" ref="F11:L12" si="1">F12</f>
        <v>2778252.0300000003</v>
      </c>
      <c r="G11" s="17">
        <f t="shared" si="1"/>
        <v>1582966</v>
      </c>
      <c r="H11" s="17">
        <f t="shared" si="1"/>
        <v>1582966</v>
      </c>
      <c r="I11" s="17">
        <f t="shared" si="1"/>
        <v>342786.43</v>
      </c>
      <c r="J11" s="17">
        <f t="shared" si="1"/>
        <v>3121038.46</v>
      </c>
      <c r="K11" s="17">
        <f t="shared" si="1"/>
        <v>3121038.46</v>
      </c>
      <c r="L11" s="17">
        <f t="shared" si="1"/>
        <v>0</v>
      </c>
    </row>
    <row r="12" spans="1:12" s="5" customFormat="1" ht="81.599999999999994" customHeight="1" x14ac:dyDescent="0.2">
      <c r="A12" s="30" t="s">
        <v>158</v>
      </c>
      <c r="B12" s="12" t="s">
        <v>1</v>
      </c>
      <c r="C12" s="12" t="s">
        <v>2</v>
      </c>
      <c r="D12" s="19" t="s">
        <v>74</v>
      </c>
      <c r="E12" s="12"/>
      <c r="F12" s="17">
        <f t="shared" si="1"/>
        <v>2778252.0300000003</v>
      </c>
      <c r="G12" s="17">
        <f t="shared" si="1"/>
        <v>1582966</v>
      </c>
      <c r="H12" s="17">
        <f t="shared" si="1"/>
        <v>1582966</v>
      </c>
      <c r="I12" s="17">
        <f t="shared" si="1"/>
        <v>342786.43</v>
      </c>
      <c r="J12" s="17">
        <f t="shared" si="1"/>
        <v>3121038.46</v>
      </c>
      <c r="K12" s="17">
        <f t="shared" si="1"/>
        <v>3121038.46</v>
      </c>
      <c r="L12" s="17">
        <f t="shared" si="1"/>
        <v>0</v>
      </c>
    </row>
    <row r="13" spans="1:12" s="5" customFormat="1" ht="86.45" customHeight="1" x14ac:dyDescent="0.2">
      <c r="A13" s="32" t="s">
        <v>104</v>
      </c>
      <c r="B13" s="9" t="s">
        <v>1</v>
      </c>
      <c r="C13" s="9" t="s">
        <v>2</v>
      </c>
      <c r="D13" s="9" t="s">
        <v>75</v>
      </c>
      <c r="E13" s="9"/>
      <c r="F13" s="15">
        <f>F14+F17+F20+F23+F26</f>
        <v>2778252.0300000003</v>
      </c>
      <c r="G13" s="15">
        <f t="shared" ref="G13:L13" si="2">G14+G17+G20+G23+G26</f>
        <v>1582966</v>
      </c>
      <c r="H13" s="15">
        <f t="shared" si="2"/>
        <v>1582966</v>
      </c>
      <c r="I13" s="15">
        <f t="shared" si="2"/>
        <v>342786.43</v>
      </c>
      <c r="J13" s="15">
        <f t="shared" si="2"/>
        <v>3121038.46</v>
      </c>
      <c r="K13" s="15">
        <f t="shared" si="2"/>
        <v>3121038.46</v>
      </c>
      <c r="L13" s="15">
        <f t="shared" si="2"/>
        <v>0</v>
      </c>
    </row>
    <row r="14" spans="1:12" s="5" customFormat="1" ht="15.75" x14ac:dyDescent="0.2">
      <c r="A14" s="33" t="s">
        <v>34</v>
      </c>
      <c r="B14" s="10" t="s">
        <v>1</v>
      </c>
      <c r="C14" s="10" t="s">
        <v>2</v>
      </c>
      <c r="D14" s="10" t="s">
        <v>103</v>
      </c>
      <c r="E14" s="10"/>
      <c r="F14" s="16">
        <f t="shared" ref="F14:K15" si="3">F15</f>
        <v>1336662</v>
      </c>
      <c r="G14" s="16">
        <f t="shared" si="3"/>
        <v>1141362</v>
      </c>
      <c r="H14" s="16">
        <f t="shared" si="3"/>
        <v>1141362</v>
      </c>
      <c r="I14" s="16">
        <f t="shared" si="3"/>
        <v>0</v>
      </c>
      <c r="J14" s="16">
        <f t="shared" si="3"/>
        <v>1336662</v>
      </c>
      <c r="K14" s="16">
        <f t="shared" si="3"/>
        <v>1336662</v>
      </c>
      <c r="L14" s="16">
        <f>L15</f>
        <v>0</v>
      </c>
    </row>
    <row r="15" spans="1:12" s="5" customFormat="1" ht="75" x14ac:dyDescent="0.2">
      <c r="A15" s="33" t="s">
        <v>43</v>
      </c>
      <c r="B15" s="10" t="s">
        <v>1</v>
      </c>
      <c r="C15" s="10" t="s">
        <v>2</v>
      </c>
      <c r="D15" s="10" t="s">
        <v>103</v>
      </c>
      <c r="E15" s="10" t="s">
        <v>41</v>
      </c>
      <c r="F15" s="16">
        <f t="shared" si="3"/>
        <v>1336662</v>
      </c>
      <c r="G15" s="16">
        <f t="shared" si="3"/>
        <v>1141362</v>
      </c>
      <c r="H15" s="16">
        <f t="shared" si="3"/>
        <v>1141362</v>
      </c>
      <c r="I15" s="16">
        <f t="shared" si="3"/>
        <v>0</v>
      </c>
      <c r="J15" s="16">
        <f t="shared" si="3"/>
        <v>1336662</v>
      </c>
      <c r="K15" s="16">
        <f t="shared" si="3"/>
        <v>1336662</v>
      </c>
      <c r="L15" s="16">
        <f>L16</f>
        <v>0</v>
      </c>
    </row>
    <row r="16" spans="1:12" ht="30" x14ac:dyDescent="0.2">
      <c r="A16" s="33" t="s">
        <v>44</v>
      </c>
      <c r="B16" s="10" t="s">
        <v>1</v>
      </c>
      <c r="C16" s="10" t="s">
        <v>2</v>
      </c>
      <c r="D16" s="10" t="s">
        <v>103</v>
      </c>
      <c r="E16" s="10" t="s">
        <v>42</v>
      </c>
      <c r="F16" s="16">
        <v>1336662</v>
      </c>
      <c r="G16" s="16">
        <f>761586+149776+230000</f>
        <v>1141362</v>
      </c>
      <c r="H16" s="16">
        <f>761586+149776+230000</f>
        <v>1141362</v>
      </c>
      <c r="I16" s="16">
        <v>0</v>
      </c>
      <c r="J16" s="16">
        <f>F16+I16</f>
        <v>1336662</v>
      </c>
      <c r="K16" s="16">
        <f>J16</f>
        <v>1336662</v>
      </c>
      <c r="L16" s="16">
        <v>0</v>
      </c>
    </row>
    <row r="17" spans="1:12" ht="105" x14ac:dyDescent="0.2">
      <c r="A17" s="33" t="s">
        <v>197</v>
      </c>
      <c r="B17" s="10" t="s">
        <v>1</v>
      </c>
      <c r="C17" s="10" t="s">
        <v>2</v>
      </c>
      <c r="D17" s="10" t="s">
        <v>196</v>
      </c>
      <c r="E17" s="10"/>
      <c r="F17" s="16">
        <f t="shared" ref="F17:K18" si="4">F18</f>
        <v>40000</v>
      </c>
      <c r="G17" s="16">
        <f t="shared" si="4"/>
        <v>110401</v>
      </c>
      <c r="H17" s="16">
        <f t="shared" si="4"/>
        <v>110401</v>
      </c>
      <c r="I17" s="16">
        <f t="shared" si="4"/>
        <v>0</v>
      </c>
      <c r="J17" s="16">
        <f t="shared" si="4"/>
        <v>40000</v>
      </c>
      <c r="K17" s="16">
        <f t="shared" si="4"/>
        <v>40000</v>
      </c>
      <c r="L17" s="16">
        <f>L18</f>
        <v>0</v>
      </c>
    </row>
    <row r="18" spans="1:12" ht="75" x14ac:dyDescent="0.2">
      <c r="A18" s="33" t="s">
        <v>43</v>
      </c>
      <c r="B18" s="10" t="s">
        <v>1</v>
      </c>
      <c r="C18" s="10" t="s">
        <v>2</v>
      </c>
      <c r="D18" s="10" t="s">
        <v>196</v>
      </c>
      <c r="E18" s="10" t="s">
        <v>41</v>
      </c>
      <c r="F18" s="16">
        <f t="shared" si="4"/>
        <v>40000</v>
      </c>
      <c r="G18" s="16">
        <f t="shared" si="4"/>
        <v>110401</v>
      </c>
      <c r="H18" s="16">
        <f t="shared" si="4"/>
        <v>110401</v>
      </c>
      <c r="I18" s="16">
        <f t="shared" si="4"/>
        <v>0</v>
      </c>
      <c r="J18" s="16">
        <f t="shared" si="4"/>
        <v>40000</v>
      </c>
      <c r="K18" s="16">
        <f t="shared" si="4"/>
        <v>40000</v>
      </c>
      <c r="L18" s="16">
        <f>L19</f>
        <v>0</v>
      </c>
    </row>
    <row r="19" spans="1:12" ht="30" x14ac:dyDescent="0.2">
      <c r="A19" s="33" t="s">
        <v>44</v>
      </c>
      <c r="B19" s="10" t="s">
        <v>1</v>
      </c>
      <c r="C19" s="10" t="s">
        <v>2</v>
      </c>
      <c r="D19" s="10" t="s">
        <v>196</v>
      </c>
      <c r="E19" s="10" t="s">
        <v>42</v>
      </c>
      <c r="F19" s="16">
        <v>40000</v>
      </c>
      <c r="G19" s="16">
        <f>84793+25608</f>
        <v>110401</v>
      </c>
      <c r="H19" s="16">
        <f>84793+25608</f>
        <v>110401</v>
      </c>
      <c r="I19" s="16">
        <v>0</v>
      </c>
      <c r="J19" s="16">
        <f>F19+I19</f>
        <v>40000</v>
      </c>
      <c r="K19" s="16">
        <f>J19</f>
        <v>40000</v>
      </c>
      <c r="L19" s="16">
        <v>0</v>
      </c>
    </row>
    <row r="20" spans="1:12" ht="105" x14ac:dyDescent="0.2">
      <c r="A20" s="33" t="s">
        <v>148</v>
      </c>
      <c r="B20" s="10" t="s">
        <v>1</v>
      </c>
      <c r="C20" s="10" t="s">
        <v>2</v>
      </c>
      <c r="D20" s="10" t="s">
        <v>136</v>
      </c>
      <c r="E20" s="10"/>
      <c r="F20" s="16">
        <f t="shared" ref="F20:K21" si="5">F21</f>
        <v>110401</v>
      </c>
      <c r="G20" s="16">
        <f t="shared" si="5"/>
        <v>110401</v>
      </c>
      <c r="H20" s="16">
        <f t="shared" si="5"/>
        <v>110401</v>
      </c>
      <c r="I20" s="16">
        <f t="shared" si="5"/>
        <v>-110401</v>
      </c>
      <c r="J20" s="16">
        <f t="shared" si="5"/>
        <v>0</v>
      </c>
      <c r="K20" s="16">
        <f t="shared" si="5"/>
        <v>0</v>
      </c>
      <c r="L20" s="16">
        <f>L21</f>
        <v>0</v>
      </c>
    </row>
    <row r="21" spans="1:12" ht="75" x14ac:dyDescent="0.2">
      <c r="A21" s="33" t="s">
        <v>43</v>
      </c>
      <c r="B21" s="10" t="s">
        <v>1</v>
      </c>
      <c r="C21" s="10" t="s">
        <v>2</v>
      </c>
      <c r="D21" s="10" t="s">
        <v>136</v>
      </c>
      <c r="E21" s="10" t="s">
        <v>41</v>
      </c>
      <c r="F21" s="16">
        <f t="shared" si="5"/>
        <v>110401</v>
      </c>
      <c r="G21" s="16">
        <f t="shared" si="5"/>
        <v>110401</v>
      </c>
      <c r="H21" s="16">
        <f t="shared" si="5"/>
        <v>110401</v>
      </c>
      <c r="I21" s="16">
        <f t="shared" si="5"/>
        <v>-110401</v>
      </c>
      <c r="J21" s="16">
        <f t="shared" si="5"/>
        <v>0</v>
      </c>
      <c r="K21" s="16">
        <f t="shared" si="5"/>
        <v>0</v>
      </c>
      <c r="L21" s="16">
        <f>L22</f>
        <v>0</v>
      </c>
    </row>
    <row r="22" spans="1:12" s="5" customFormat="1" ht="30" x14ac:dyDescent="0.2">
      <c r="A22" s="33" t="s">
        <v>44</v>
      </c>
      <c r="B22" s="10" t="s">
        <v>1</v>
      </c>
      <c r="C22" s="10" t="s">
        <v>2</v>
      </c>
      <c r="D22" s="10" t="s">
        <v>136</v>
      </c>
      <c r="E22" s="10" t="s">
        <v>42</v>
      </c>
      <c r="F22" s="16">
        <f>84793+25608</f>
        <v>110401</v>
      </c>
      <c r="G22" s="16">
        <f>84793+25608</f>
        <v>110401</v>
      </c>
      <c r="H22" s="16">
        <f>84793+25608</f>
        <v>110401</v>
      </c>
      <c r="I22" s="16">
        <f>-84793-25608</f>
        <v>-110401</v>
      </c>
      <c r="J22" s="16">
        <f>H22+I22</f>
        <v>0</v>
      </c>
      <c r="K22" s="16">
        <f>J22</f>
        <v>0</v>
      </c>
      <c r="L22" s="16">
        <v>0</v>
      </c>
    </row>
    <row r="23" spans="1:12" ht="60" x14ac:dyDescent="0.2">
      <c r="A23" s="33" t="s">
        <v>194</v>
      </c>
      <c r="B23" s="10" t="s">
        <v>1</v>
      </c>
      <c r="C23" s="10" t="s">
        <v>2</v>
      </c>
      <c r="D23" s="10" t="s">
        <v>193</v>
      </c>
      <c r="E23" s="10"/>
      <c r="F23" s="16">
        <f t="shared" ref="F23:K24" si="6">F24</f>
        <v>1291189.03</v>
      </c>
      <c r="G23" s="16">
        <f t="shared" si="6"/>
        <v>110401</v>
      </c>
      <c r="H23" s="16">
        <f t="shared" si="6"/>
        <v>110401</v>
      </c>
      <c r="I23" s="16">
        <f t="shared" si="6"/>
        <v>436782.23</v>
      </c>
      <c r="J23" s="16">
        <f>F23+I23</f>
        <v>1727971.26</v>
      </c>
      <c r="K23" s="16">
        <f t="shared" si="6"/>
        <v>1727971.26</v>
      </c>
      <c r="L23" s="16">
        <f>L24</f>
        <v>0</v>
      </c>
    </row>
    <row r="24" spans="1:12" ht="75" x14ac:dyDescent="0.2">
      <c r="A24" s="33" t="s">
        <v>43</v>
      </c>
      <c r="B24" s="10" t="s">
        <v>1</v>
      </c>
      <c r="C24" s="10" t="s">
        <v>2</v>
      </c>
      <c r="D24" s="10" t="s">
        <v>193</v>
      </c>
      <c r="E24" s="10" t="s">
        <v>41</v>
      </c>
      <c r="F24" s="16">
        <f t="shared" si="6"/>
        <v>1291189.03</v>
      </c>
      <c r="G24" s="16">
        <f t="shared" si="6"/>
        <v>110401</v>
      </c>
      <c r="H24" s="16">
        <f t="shared" si="6"/>
        <v>110401</v>
      </c>
      <c r="I24" s="16">
        <f t="shared" si="6"/>
        <v>436782.23</v>
      </c>
      <c r="J24" s="16">
        <f t="shared" ref="J24:J25" si="7">F24+I24</f>
        <v>1727971.26</v>
      </c>
      <c r="K24" s="16">
        <f t="shared" si="6"/>
        <v>1727971.26</v>
      </c>
      <c r="L24" s="16">
        <f>L25</f>
        <v>0</v>
      </c>
    </row>
    <row r="25" spans="1:12" ht="30" x14ac:dyDescent="0.2">
      <c r="A25" s="33" t="s">
        <v>44</v>
      </c>
      <c r="B25" s="10" t="s">
        <v>1</v>
      </c>
      <c r="C25" s="10" t="s">
        <v>2</v>
      </c>
      <c r="D25" s="10" t="s">
        <v>193</v>
      </c>
      <c r="E25" s="10" t="s">
        <v>42</v>
      </c>
      <c r="F25" s="16">
        <v>1291189.03</v>
      </c>
      <c r="G25" s="16">
        <f>84793+25608</f>
        <v>110401</v>
      </c>
      <c r="H25" s="16">
        <f>84793+25608</f>
        <v>110401</v>
      </c>
      <c r="I25" s="16">
        <v>436782.23</v>
      </c>
      <c r="J25" s="16">
        <f t="shared" si="7"/>
        <v>1727971.26</v>
      </c>
      <c r="K25" s="16">
        <f>J25</f>
        <v>1727971.26</v>
      </c>
      <c r="L25" s="16">
        <v>0</v>
      </c>
    </row>
    <row r="26" spans="1:12" s="5" customFormat="1" ht="30" x14ac:dyDescent="0.2">
      <c r="A26" s="33" t="s">
        <v>201</v>
      </c>
      <c r="B26" s="10" t="s">
        <v>1</v>
      </c>
      <c r="C26" s="10" t="s">
        <v>2</v>
      </c>
      <c r="D26" s="10" t="s">
        <v>200</v>
      </c>
      <c r="E26" s="10"/>
      <c r="F26" s="16">
        <f t="shared" ref="F26:K27" si="8">F27</f>
        <v>0</v>
      </c>
      <c r="G26" s="16">
        <f t="shared" si="8"/>
        <v>110401</v>
      </c>
      <c r="H26" s="16">
        <f t="shared" si="8"/>
        <v>110401</v>
      </c>
      <c r="I26" s="16">
        <f t="shared" si="8"/>
        <v>16405.2</v>
      </c>
      <c r="J26" s="16">
        <f>F26+I26</f>
        <v>16405.2</v>
      </c>
      <c r="K26" s="16">
        <f t="shared" si="8"/>
        <v>16405.2</v>
      </c>
      <c r="L26" s="16">
        <f>L27</f>
        <v>0</v>
      </c>
    </row>
    <row r="27" spans="1:12" s="5" customFormat="1" ht="75" x14ac:dyDescent="0.2">
      <c r="A27" s="33" t="s">
        <v>43</v>
      </c>
      <c r="B27" s="10" t="s">
        <v>1</v>
      </c>
      <c r="C27" s="10" t="s">
        <v>2</v>
      </c>
      <c r="D27" s="10" t="s">
        <v>200</v>
      </c>
      <c r="E27" s="10" t="s">
        <v>41</v>
      </c>
      <c r="F27" s="16">
        <f t="shared" si="8"/>
        <v>0</v>
      </c>
      <c r="G27" s="16">
        <f t="shared" si="8"/>
        <v>110401</v>
      </c>
      <c r="H27" s="16">
        <f t="shared" si="8"/>
        <v>110401</v>
      </c>
      <c r="I27" s="16">
        <f t="shared" si="8"/>
        <v>16405.2</v>
      </c>
      <c r="J27" s="16">
        <f t="shared" ref="J27:J28" si="9">F27+I27</f>
        <v>16405.2</v>
      </c>
      <c r="K27" s="16">
        <f t="shared" si="8"/>
        <v>16405.2</v>
      </c>
      <c r="L27" s="16">
        <f>L28</f>
        <v>0</v>
      </c>
    </row>
    <row r="28" spans="1:12" s="5" customFormat="1" ht="30" x14ac:dyDescent="0.2">
      <c r="A28" s="33" t="s">
        <v>44</v>
      </c>
      <c r="B28" s="10" t="s">
        <v>1</v>
      </c>
      <c r="C28" s="10" t="s">
        <v>2</v>
      </c>
      <c r="D28" s="10" t="s">
        <v>200</v>
      </c>
      <c r="E28" s="10" t="s">
        <v>42</v>
      </c>
      <c r="F28" s="16">
        <v>0</v>
      </c>
      <c r="G28" s="16">
        <f>84793+25608</f>
        <v>110401</v>
      </c>
      <c r="H28" s="16">
        <f>84793+25608</f>
        <v>110401</v>
      </c>
      <c r="I28" s="16">
        <v>16405.2</v>
      </c>
      <c r="J28" s="16">
        <f t="shared" si="9"/>
        <v>16405.2</v>
      </c>
      <c r="K28" s="16">
        <f>J28</f>
        <v>16405.2</v>
      </c>
      <c r="L28" s="16">
        <v>0</v>
      </c>
    </row>
    <row r="29" spans="1:12" s="5" customFormat="1" ht="78.75" x14ac:dyDescent="0.2">
      <c r="A29" s="30" t="s">
        <v>133</v>
      </c>
      <c r="B29" s="12" t="s">
        <v>1</v>
      </c>
      <c r="C29" s="13" t="s">
        <v>3</v>
      </c>
      <c r="D29" s="12"/>
      <c r="E29" s="12"/>
      <c r="F29" s="17">
        <f t="shared" ref="F29:K30" si="10">F30</f>
        <v>11970549.59</v>
      </c>
      <c r="G29" s="17">
        <f t="shared" si="10"/>
        <v>6332272.0300000003</v>
      </c>
      <c r="H29" s="17">
        <f t="shared" si="10"/>
        <v>6332272.0300000003</v>
      </c>
      <c r="I29" s="17">
        <f t="shared" si="10"/>
        <v>1630566.5000000002</v>
      </c>
      <c r="J29" s="17">
        <f t="shared" si="10"/>
        <v>13601116.09</v>
      </c>
      <c r="K29" s="17">
        <f t="shared" si="10"/>
        <v>13601116.09</v>
      </c>
      <c r="L29" s="17">
        <f>L40</f>
        <v>0</v>
      </c>
    </row>
    <row r="30" spans="1:12" s="5" customFormat="1" ht="94.5" x14ac:dyDescent="0.2">
      <c r="A30" s="30" t="s">
        <v>158</v>
      </c>
      <c r="B30" s="12" t="s">
        <v>1</v>
      </c>
      <c r="C30" s="12" t="s">
        <v>3</v>
      </c>
      <c r="D30" s="19" t="s">
        <v>74</v>
      </c>
      <c r="E30" s="12"/>
      <c r="F30" s="17">
        <f t="shared" si="10"/>
        <v>11970549.59</v>
      </c>
      <c r="G30" s="17">
        <f t="shared" si="10"/>
        <v>6332272.0300000003</v>
      </c>
      <c r="H30" s="17">
        <f t="shared" si="10"/>
        <v>6332272.0300000003</v>
      </c>
      <c r="I30" s="17">
        <f t="shared" si="10"/>
        <v>1630566.5000000002</v>
      </c>
      <c r="J30" s="17">
        <f t="shared" si="10"/>
        <v>13601116.09</v>
      </c>
      <c r="K30" s="17">
        <f t="shared" si="10"/>
        <v>13601116.09</v>
      </c>
      <c r="L30" s="17">
        <f>L41</f>
        <v>0</v>
      </c>
    </row>
    <row r="31" spans="1:12" ht="52.15" customHeight="1" x14ac:dyDescent="0.2">
      <c r="A31" s="32" t="s">
        <v>104</v>
      </c>
      <c r="B31" s="9" t="s">
        <v>1</v>
      </c>
      <c r="C31" s="9" t="s">
        <v>3</v>
      </c>
      <c r="D31" s="9" t="s">
        <v>75</v>
      </c>
      <c r="E31" s="9"/>
      <c r="F31" s="15">
        <f>F32+F37+F40+F43+F48</f>
        <v>11970549.59</v>
      </c>
      <c r="G31" s="15">
        <f t="shared" ref="G31:L31" si="11">G32+G37+G40+G43+G48</f>
        <v>6332272.0300000003</v>
      </c>
      <c r="H31" s="15">
        <f t="shared" si="11"/>
        <v>6332272.0300000003</v>
      </c>
      <c r="I31" s="15">
        <f t="shared" si="11"/>
        <v>1630566.5000000002</v>
      </c>
      <c r="J31" s="15">
        <f t="shared" si="11"/>
        <v>13601116.09</v>
      </c>
      <c r="K31" s="15">
        <f t="shared" si="11"/>
        <v>13601116.09</v>
      </c>
      <c r="L31" s="15">
        <f t="shared" si="11"/>
        <v>0</v>
      </c>
    </row>
    <row r="32" spans="1:12" ht="30" x14ac:dyDescent="0.2">
      <c r="A32" s="33" t="s">
        <v>35</v>
      </c>
      <c r="B32" s="10" t="s">
        <v>1</v>
      </c>
      <c r="C32" s="11" t="s">
        <v>3</v>
      </c>
      <c r="D32" s="10" t="s">
        <v>78</v>
      </c>
      <c r="E32" s="10"/>
      <c r="F32" s="16">
        <f>F33+F35</f>
        <v>5597151.0499999998</v>
      </c>
      <c r="G32" s="16">
        <f>G33+G35</f>
        <v>4854899.8600000003</v>
      </c>
      <c r="H32" s="16">
        <f>H33+H35</f>
        <v>4854899.8600000003</v>
      </c>
      <c r="I32" s="16">
        <f>I33+I35</f>
        <v>-902650</v>
      </c>
      <c r="J32" s="16">
        <f>F32+I32</f>
        <v>4694501.05</v>
      </c>
      <c r="K32" s="16">
        <f>J32</f>
        <v>4694501.05</v>
      </c>
      <c r="L32" s="16">
        <f>L35</f>
        <v>0</v>
      </c>
    </row>
    <row r="33" spans="1:13" ht="75" x14ac:dyDescent="0.2">
      <c r="A33" s="33" t="s">
        <v>43</v>
      </c>
      <c r="B33" s="10" t="s">
        <v>1</v>
      </c>
      <c r="C33" s="11" t="s">
        <v>3</v>
      </c>
      <c r="D33" s="10" t="s">
        <v>78</v>
      </c>
      <c r="E33" s="10" t="s">
        <v>41</v>
      </c>
      <c r="F33" s="16">
        <f t="shared" ref="F33:L35" si="12">F34</f>
        <v>5507151.0499999998</v>
      </c>
      <c r="G33" s="16">
        <f t="shared" si="12"/>
        <v>4764899.8600000003</v>
      </c>
      <c r="H33" s="16">
        <f t="shared" si="12"/>
        <v>4764899.8600000003</v>
      </c>
      <c r="I33" s="16">
        <f t="shared" si="12"/>
        <v>-902650</v>
      </c>
      <c r="J33" s="16">
        <f t="shared" si="12"/>
        <v>4604501.05</v>
      </c>
      <c r="K33" s="16">
        <f t="shared" si="12"/>
        <v>4604501.05</v>
      </c>
      <c r="L33" s="16">
        <f t="shared" si="12"/>
        <v>0</v>
      </c>
    </row>
    <row r="34" spans="1:13" ht="30" x14ac:dyDescent="0.2">
      <c r="A34" s="33" t="s">
        <v>44</v>
      </c>
      <c r="B34" s="10" t="s">
        <v>1</v>
      </c>
      <c r="C34" s="11" t="s">
        <v>3</v>
      </c>
      <c r="D34" s="10" t="s">
        <v>78</v>
      </c>
      <c r="E34" s="10" t="s">
        <v>42</v>
      </c>
      <c r="F34" s="16">
        <f>5507151.05</f>
        <v>5507151.0499999998</v>
      </c>
      <c r="G34" s="16">
        <f>3264132+95000+70000+350000+985767.86</f>
        <v>4764899.8600000003</v>
      </c>
      <c r="H34" s="16">
        <f>3264132+95000+70000+350000+985767.86</f>
        <v>4764899.8600000003</v>
      </c>
      <c r="I34" s="16">
        <f>-70000+21950-12600-590000-45000-207000</f>
        <v>-902650</v>
      </c>
      <c r="J34" s="16">
        <f>F34+I34</f>
        <v>4604501.05</v>
      </c>
      <c r="K34" s="16">
        <f>J34</f>
        <v>4604501.05</v>
      </c>
      <c r="L34" s="16">
        <v>0</v>
      </c>
    </row>
    <row r="35" spans="1:13" ht="96" customHeight="1" x14ac:dyDescent="0.2">
      <c r="A35" s="33" t="s">
        <v>54</v>
      </c>
      <c r="B35" s="10" t="s">
        <v>1</v>
      </c>
      <c r="C35" s="11" t="s">
        <v>3</v>
      </c>
      <c r="D35" s="10" t="s">
        <v>78</v>
      </c>
      <c r="E35" s="10" t="s">
        <v>51</v>
      </c>
      <c r="F35" s="16">
        <f t="shared" si="12"/>
        <v>90000</v>
      </c>
      <c r="G35" s="16">
        <f t="shared" si="12"/>
        <v>90000</v>
      </c>
      <c r="H35" s="16">
        <f t="shared" si="12"/>
        <v>90000</v>
      </c>
      <c r="I35" s="16">
        <f t="shared" si="12"/>
        <v>0</v>
      </c>
      <c r="J35" s="16">
        <f t="shared" si="12"/>
        <v>90000</v>
      </c>
      <c r="K35" s="16">
        <f t="shared" si="12"/>
        <v>90000</v>
      </c>
      <c r="L35" s="16">
        <f t="shared" si="12"/>
        <v>0</v>
      </c>
    </row>
    <row r="36" spans="1:13" ht="45" x14ac:dyDescent="0.2">
      <c r="A36" s="33" t="s">
        <v>53</v>
      </c>
      <c r="B36" s="10" t="s">
        <v>1</v>
      </c>
      <c r="C36" s="11" t="s">
        <v>3</v>
      </c>
      <c r="D36" s="10" t="s">
        <v>78</v>
      </c>
      <c r="E36" s="10" t="s">
        <v>52</v>
      </c>
      <c r="F36" s="16">
        <v>90000</v>
      </c>
      <c r="G36" s="16">
        <v>90000</v>
      </c>
      <c r="H36" s="16">
        <v>90000</v>
      </c>
      <c r="I36" s="16">
        <v>0</v>
      </c>
      <c r="J36" s="16">
        <f>H36+I36</f>
        <v>90000</v>
      </c>
      <c r="K36" s="16">
        <f>J36</f>
        <v>90000</v>
      </c>
      <c r="L36" s="16">
        <v>0</v>
      </c>
    </row>
    <row r="37" spans="1:13" ht="105" x14ac:dyDescent="0.2">
      <c r="A37" s="33" t="s">
        <v>197</v>
      </c>
      <c r="B37" s="10" t="s">
        <v>1</v>
      </c>
      <c r="C37" s="10" t="s">
        <v>3</v>
      </c>
      <c r="D37" s="10" t="s">
        <v>196</v>
      </c>
      <c r="E37" s="10"/>
      <c r="F37" s="16">
        <f t="shared" ref="F37:K38" si="13">F38</f>
        <v>110000</v>
      </c>
      <c r="G37" s="16">
        <f t="shared" si="13"/>
        <v>110401</v>
      </c>
      <c r="H37" s="16">
        <f t="shared" si="13"/>
        <v>110401</v>
      </c>
      <c r="I37" s="16">
        <f t="shared" si="13"/>
        <v>0</v>
      </c>
      <c r="J37" s="16">
        <f t="shared" si="13"/>
        <v>110000</v>
      </c>
      <c r="K37" s="16">
        <f t="shared" si="13"/>
        <v>110000</v>
      </c>
      <c r="L37" s="16">
        <f>L38</f>
        <v>0</v>
      </c>
    </row>
    <row r="38" spans="1:13" ht="75" x14ac:dyDescent="0.2">
      <c r="A38" s="33" t="s">
        <v>43</v>
      </c>
      <c r="B38" s="10" t="s">
        <v>1</v>
      </c>
      <c r="C38" s="10" t="s">
        <v>3</v>
      </c>
      <c r="D38" s="10" t="s">
        <v>196</v>
      </c>
      <c r="E38" s="10" t="s">
        <v>41</v>
      </c>
      <c r="F38" s="16">
        <f t="shared" si="13"/>
        <v>110000</v>
      </c>
      <c r="G38" s="16">
        <f t="shared" si="13"/>
        <v>110401</v>
      </c>
      <c r="H38" s="16">
        <f t="shared" si="13"/>
        <v>110401</v>
      </c>
      <c r="I38" s="16">
        <f t="shared" si="13"/>
        <v>0</v>
      </c>
      <c r="J38" s="16">
        <f t="shared" si="13"/>
        <v>110000</v>
      </c>
      <c r="K38" s="16">
        <f t="shared" si="13"/>
        <v>110000</v>
      </c>
      <c r="L38" s="16">
        <f>L39</f>
        <v>0</v>
      </c>
    </row>
    <row r="39" spans="1:13" ht="30" x14ac:dyDescent="0.2">
      <c r="A39" s="33" t="s">
        <v>44</v>
      </c>
      <c r="B39" s="10" t="s">
        <v>1</v>
      </c>
      <c r="C39" s="10" t="s">
        <v>3</v>
      </c>
      <c r="D39" s="10" t="s">
        <v>196</v>
      </c>
      <c r="E39" s="10" t="s">
        <v>42</v>
      </c>
      <c r="F39" s="16">
        <v>110000</v>
      </c>
      <c r="G39" s="16">
        <f>84793+25608</f>
        <v>110401</v>
      </c>
      <c r="H39" s="16">
        <f>84793+25608</f>
        <v>110401</v>
      </c>
      <c r="I39" s="16">
        <v>0</v>
      </c>
      <c r="J39" s="16">
        <f>F39+I39</f>
        <v>110000</v>
      </c>
      <c r="K39" s="16">
        <f>J39</f>
        <v>110000</v>
      </c>
      <c r="L39" s="16">
        <v>0</v>
      </c>
    </row>
    <row r="40" spans="1:13" s="5" customFormat="1" ht="105" x14ac:dyDescent="0.2">
      <c r="A40" s="33" t="s">
        <v>137</v>
      </c>
      <c r="B40" s="10" t="s">
        <v>1</v>
      </c>
      <c r="C40" s="11" t="s">
        <v>3</v>
      </c>
      <c r="D40" s="10" t="s">
        <v>136</v>
      </c>
      <c r="E40" s="10"/>
      <c r="F40" s="16">
        <f t="shared" ref="F40:L41" si="14">F41</f>
        <v>968852</v>
      </c>
      <c r="G40" s="16">
        <f t="shared" si="14"/>
        <v>968852</v>
      </c>
      <c r="H40" s="16">
        <f t="shared" si="14"/>
        <v>968852</v>
      </c>
      <c r="I40" s="16">
        <f t="shared" si="14"/>
        <v>-968852</v>
      </c>
      <c r="J40" s="16">
        <f t="shared" si="14"/>
        <v>0</v>
      </c>
      <c r="K40" s="16">
        <f t="shared" si="14"/>
        <v>0</v>
      </c>
      <c r="L40" s="16">
        <f t="shared" si="14"/>
        <v>0</v>
      </c>
    </row>
    <row r="41" spans="1:13" ht="75" x14ac:dyDescent="0.2">
      <c r="A41" s="33" t="s">
        <v>43</v>
      </c>
      <c r="B41" s="10" t="s">
        <v>1</v>
      </c>
      <c r="C41" s="11" t="s">
        <v>3</v>
      </c>
      <c r="D41" s="10" t="s">
        <v>136</v>
      </c>
      <c r="E41" s="10" t="s">
        <v>41</v>
      </c>
      <c r="F41" s="16">
        <f t="shared" si="14"/>
        <v>968852</v>
      </c>
      <c r="G41" s="16">
        <f t="shared" si="14"/>
        <v>968852</v>
      </c>
      <c r="H41" s="16">
        <f t="shared" si="14"/>
        <v>968852</v>
      </c>
      <c r="I41" s="16">
        <f t="shared" si="14"/>
        <v>-968852</v>
      </c>
      <c r="J41" s="16">
        <f t="shared" si="14"/>
        <v>0</v>
      </c>
      <c r="K41" s="16">
        <f t="shared" si="14"/>
        <v>0</v>
      </c>
      <c r="L41" s="16">
        <f t="shared" si="14"/>
        <v>0</v>
      </c>
    </row>
    <row r="42" spans="1:13" ht="30" x14ac:dyDescent="0.2">
      <c r="A42" s="33" t="s">
        <v>44</v>
      </c>
      <c r="B42" s="10" t="s">
        <v>1</v>
      </c>
      <c r="C42" s="11" t="s">
        <v>3</v>
      </c>
      <c r="D42" s="10" t="s">
        <v>136</v>
      </c>
      <c r="E42" s="10" t="s">
        <v>42</v>
      </c>
      <c r="F42" s="16">
        <f>674541+294311</f>
        <v>968852</v>
      </c>
      <c r="G42" s="16">
        <f>674541+294311</f>
        <v>968852</v>
      </c>
      <c r="H42" s="16">
        <f>674541+294311</f>
        <v>968852</v>
      </c>
      <c r="I42" s="16">
        <f>-674541-294311</f>
        <v>-968852</v>
      </c>
      <c r="J42" s="16">
        <f>H42+I42</f>
        <v>0</v>
      </c>
      <c r="K42" s="16">
        <f>J42</f>
        <v>0</v>
      </c>
      <c r="L42" s="16">
        <v>0</v>
      </c>
    </row>
    <row r="43" spans="1:13" ht="60" x14ac:dyDescent="0.2">
      <c r="A43" s="33" t="s">
        <v>194</v>
      </c>
      <c r="B43" s="10" t="s">
        <v>1</v>
      </c>
      <c r="C43" s="10" t="s">
        <v>3</v>
      </c>
      <c r="D43" s="10" t="s">
        <v>193</v>
      </c>
      <c r="E43" s="10"/>
      <c r="F43" s="16">
        <f>F44+F46</f>
        <v>5294546.54</v>
      </c>
      <c r="G43" s="16">
        <f t="shared" ref="G43:L43" si="15">G44+G46</f>
        <v>220802</v>
      </c>
      <c r="H43" s="16">
        <f t="shared" si="15"/>
        <v>220802</v>
      </c>
      <c r="I43" s="16">
        <f t="shared" si="15"/>
        <v>3335773.7</v>
      </c>
      <c r="J43" s="16">
        <f t="shared" si="15"/>
        <v>8630320.2400000002</v>
      </c>
      <c r="K43" s="16">
        <f t="shared" si="15"/>
        <v>8630320.2400000002</v>
      </c>
      <c r="L43" s="16">
        <f t="shared" si="15"/>
        <v>0</v>
      </c>
    </row>
    <row r="44" spans="1:13" s="22" customFormat="1" ht="58.5" customHeight="1" x14ac:dyDescent="0.2">
      <c r="A44" s="33" t="s">
        <v>43</v>
      </c>
      <c r="B44" s="10" t="s">
        <v>1</v>
      </c>
      <c r="C44" s="10" t="s">
        <v>3</v>
      </c>
      <c r="D44" s="10" t="s">
        <v>193</v>
      </c>
      <c r="E44" s="10" t="s">
        <v>41</v>
      </c>
      <c r="F44" s="16">
        <f t="shared" ref="F44:K46" si="16">F45</f>
        <v>5294546.54</v>
      </c>
      <c r="G44" s="16">
        <f t="shared" si="16"/>
        <v>110401</v>
      </c>
      <c r="H44" s="16">
        <f t="shared" si="16"/>
        <v>110401</v>
      </c>
      <c r="I44" s="16">
        <f t="shared" si="16"/>
        <v>3280265.87</v>
      </c>
      <c r="J44" s="16">
        <f t="shared" si="16"/>
        <v>8574812.4100000001</v>
      </c>
      <c r="K44" s="16">
        <f t="shared" si="16"/>
        <v>8574812.4100000001</v>
      </c>
      <c r="L44" s="16">
        <f>L45</f>
        <v>0</v>
      </c>
      <c r="M44" s="1"/>
    </row>
    <row r="45" spans="1:13" s="22" customFormat="1" ht="30" x14ac:dyDescent="0.2">
      <c r="A45" s="33" t="s">
        <v>44</v>
      </c>
      <c r="B45" s="10" t="s">
        <v>1</v>
      </c>
      <c r="C45" s="10" t="s">
        <v>3</v>
      </c>
      <c r="D45" s="10" t="s">
        <v>193</v>
      </c>
      <c r="E45" s="10" t="s">
        <v>42</v>
      </c>
      <c r="F45" s="16">
        <v>5294546.54</v>
      </c>
      <c r="G45" s="16">
        <f>84793+25608</f>
        <v>110401</v>
      </c>
      <c r="H45" s="16">
        <f>84793+25608</f>
        <v>110401</v>
      </c>
      <c r="I45" s="16">
        <v>3280265.87</v>
      </c>
      <c r="J45" s="16">
        <f>F45+I45</f>
        <v>8574812.4100000001</v>
      </c>
      <c r="K45" s="16">
        <f>J45</f>
        <v>8574812.4100000001</v>
      </c>
      <c r="L45" s="16">
        <v>0</v>
      </c>
      <c r="M45" s="1"/>
    </row>
    <row r="46" spans="1:13" s="22" customFormat="1" ht="30" x14ac:dyDescent="0.2">
      <c r="A46" s="33" t="s">
        <v>50</v>
      </c>
      <c r="B46" s="10" t="s">
        <v>1</v>
      </c>
      <c r="C46" s="10" t="s">
        <v>3</v>
      </c>
      <c r="D46" s="10" t="s">
        <v>193</v>
      </c>
      <c r="E46" s="10" t="s">
        <v>49</v>
      </c>
      <c r="F46" s="16">
        <f t="shared" si="16"/>
        <v>0</v>
      </c>
      <c r="G46" s="16">
        <f t="shared" si="16"/>
        <v>110401</v>
      </c>
      <c r="H46" s="16">
        <f t="shared" si="16"/>
        <v>110401</v>
      </c>
      <c r="I46" s="16">
        <f t="shared" si="16"/>
        <v>55507.83</v>
      </c>
      <c r="J46" s="16">
        <f t="shared" si="16"/>
        <v>55507.83</v>
      </c>
      <c r="K46" s="16">
        <f t="shared" si="16"/>
        <v>55507.83</v>
      </c>
      <c r="L46" s="16">
        <f>L47</f>
        <v>0</v>
      </c>
      <c r="M46" s="1"/>
    </row>
    <row r="47" spans="1:13" s="22" customFormat="1" ht="30" x14ac:dyDescent="0.2">
      <c r="A47" s="33" t="s">
        <v>202</v>
      </c>
      <c r="B47" s="10" t="s">
        <v>1</v>
      </c>
      <c r="C47" s="10" t="s">
        <v>3</v>
      </c>
      <c r="D47" s="10" t="s">
        <v>193</v>
      </c>
      <c r="E47" s="10" t="s">
        <v>203</v>
      </c>
      <c r="F47" s="16">
        <v>0</v>
      </c>
      <c r="G47" s="16">
        <f>84793+25608</f>
        <v>110401</v>
      </c>
      <c r="H47" s="16">
        <f>84793+25608</f>
        <v>110401</v>
      </c>
      <c r="I47" s="16">
        <v>55507.83</v>
      </c>
      <c r="J47" s="16">
        <f>F47+I47</f>
        <v>55507.83</v>
      </c>
      <c r="K47" s="16">
        <f>J47</f>
        <v>55507.83</v>
      </c>
      <c r="L47" s="16">
        <v>0</v>
      </c>
      <c r="M47" s="1"/>
    </row>
    <row r="48" spans="1:13" s="22" customFormat="1" ht="30" x14ac:dyDescent="0.2">
      <c r="A48" s="33" t="s">
        <v>201</v>
      </c>
      <c r="B48" s="10" t="s">
        <v>1</v>
      </c>
      <c r="C48" s="10" t="s">
        <v>3</v>
      </c>
      <c r="D48" s="10" t="s">
        <v>200</v>
      </c>
      <c r="E48" s="10"/>
      <c r="F48" s="16">
        <f>F49</f>
        <v>0</v>
      </c>
      <c r="G48" s="16">
        <f t="shared" ref="G48" si="17">G49+G51</f>
        <v>177317.16999999998</v>
      </c>
      <c r="H48" s="16">
        <f t="shared" ref="H48" si="18">H49+H51</f>
        <v>177317.16999999998</v>
      </c>
      <c r="I48" s="16">
        <f t="shared" ref="I48" si="19">I49+I51</f>
        <v>166294.79999999999</v>
      </c>
      <c r="J48" s="16">
        <f>F48+I48</f>
        <v>166294.79999999999</v>
      </c>
      <c r="K48" s="16">
        <f>J48</f>
        <v>166294.79999999999</v>
      </c>
      <c r="L48" s="16">
        <f t="shared" ref="L48" si="20">L49+L51</f>
        <v>0</v>
      </c>
      <c r="M48" s="1"/>
    </row>
    <row r="49" spans="1:13" s="22" customFormat="1" ht="75" x14ac:dyDescent="0.2">
      <c r="A49" s="33" t="s">
        <v>43</v>
      </c>
      <c r="B49" s="10" t="s">
        <v>1</v>
      </c>
      <c r="C49" s="10" t="s">
        <v>3</v>
      </c>
      <c r="D49" s="10" t="s">
        <v>200</v>
      </c>
      <c r="E49" s="10" t="s">
        <v>41</v>
      </c>
      <c r="F49" s="16">
        <f>F50</f>
        <v>0</v>
      </c>
      <c r="G49" s="16">
        <f t="shared" ref="G49:K49" si="21">G50</f>
        <v>110401</v>
      </c>
      <c r="H49" s="16">
        <f t="shared" si="21"/>
        <v>110401</v>
      </c>
      <c r="I49" s="16">
        <f t="shared" si="21"/>
        <v>166294.79999999999</v>
      </c>
      <c r="J49" s="16">
        <f t="shared" si="21"/>
        <v>166294.79999999999</v>
      </c>
      <c r="K49" s="16">
        <f t="shared" si="21"/>
        <v>166294.79999999999</v>
      </c>
      <c r="L49" s="16">
        <f>L50</f>
        <v>0</v>
      </c>
      <c r="M49" s="1"/>
    </row>
    <row r="50" spans="1:13" ht="30" x14ac:dyDescent="0.2">
      <c r="A50" s="33" t="s">
        <v>44</v>
      </c>
      <c r="B50" s="10" t="s">
        <v>1</v>
      </c>
      <c r="C50" s="10" t="s">
        <v>3</v>
      </c>
      <c r="D50" s="10" t="s">
        <v>200</v>
      </c>
      <c r="E50" s="10" t="s">
        <v>42</v>
      </c>
      <c r="F50" s="16">
        <v>0</v>
      </c>
      <c r="G50" s="16">
        <f>84793+25608</f>
        <v>110401</v>
      </c>
      <c r="H50" s="16">
        <f>84793+25608</f>
        <v>110401</v>
      </c>
      <c r="I50" s="16">
        <f>127722.6+38572.2</f>
        <v>166294.79999999999</v>
      </c>
      <c r="J50" s="16">
        <f>F50+I50</f>
        <v>166294.79999999999</v>
      </c>
      <c r="K50" s="16">
        <f>J50</f>
        <v>166294.79999999999</v>
      </c>
      <c r="L50" s="16">
        <v>0</v>
      </c>
    </row>
    <row r="51" spans="1:13" ht="31.5" x14ac:dyDescent="0.2">
      <c r="A51" s="30" t="s">
        <v>134</v>
      </c>
      <c r="B51" s="12" t="s">
        <v>1</v>
      </c>
      <c r="C51" s="13" t="s">
        <v>9</v>
      </c>
      <c r="D51" s="18"/>
      <c r="E51" s="12"/>
      <c r="F51" s="17">
        <f t="shared" ref="F51:L51" si="22">F53</f>
        <v>66916.17</v>
      </c>
      <c r="G51" s="17">
        <f t="shared" si="22"/>
        <v>66916.17</v>
      </c>
      <c r="H51" s="17">
        <f t="shared" si="22"/>
        <v>66916.17</v>
      </c>
      <c r="I51" s="17">
        <f t="shared" si="22"/>
        <v>0</v>
      </c>
      <c r="J51" s="17">
        <f t="shared" si="22"/>
        <v>66916.17</v>
      </c>
      <c r="K51" s="17">
        <f t="shared" si="22"/>
        <v>66916.17</v>
      </c>
      <c r="L51" s="17">
        <f t="shared" si="22"/>
        <v>0</v>
      </c>
    </row>
    <row r="52" spans="1:13" x14ac:dyDescent="0.2">
      <c r="A52" s="33" t="s">
        <v>27</v>
      </c>
      <c r="B52" s="10" t="s">
        <v>1</v>
      </c>
      <c r="C52" s="11" t="s">
        <v>9</v>
      </c>
      <c r="D52" s="10" t="s">
        <v>40</v>
      </c>
      <c r="E52" s="10"/>
      <c r="F52" s="16">
        <f t="shared" ref="F52:L53" si="23">F53</f>
        <v>66916.17</v>
      </c>
      <c r="G52" s="16">
        <f t="shared" si="23"/>
        <v>66916.17</v>
      </c>
      <c r="H52" s="16">
        <f t="shared" si="23"/>
        <v>66916.17</v>
      </c>
      <c r="I52" s="16">
        <f t="shared" si="23"/>
        <v>0</v>
      </c>
      <c r="J52" s="16">
        <f t="shared" si="23"/>
        <v>66916.17</v>
      </c>
      <c r="K52" s="16">
        <f t="shared" si="23"/>
        <v>66916.17</v>
      </c>
      <c r="L52" s="16">
        <f t="shared" si="23"/>
        <v>0</v>
      </c>
    </row>
    <row r="53" spans="1:13" x14ac:dyDescent="0.2">
      <c r="A53" s="33" t="s">
        <v>47</v>
      </c>
      <c r="B53" s="10" t="s">
        <v>1</v>
      </c>
      <c r="C53" s="11" t="s">
        <v>9</v>
      </c>
      <c r="D53" s="10" t="s">
        <v>40</v>
      </c>
      <c r="E53" s="10" t="s">
        <v>45</v>
      </c>
      <c r="F53" s="16">
        <f t="shared" si="23"/>
        <v>66916.17</v>
      </c>
      <c r="G53" s="16">
        <f t="shared" si="23"/>
        <v>66916.17</v>
      </c>
      <c r="H53" s="16">
        <f t="shared" si="23"/>
        <v>66916.17</v>
      </c>
      <c r="I53" s="16">
        <f t="shared" si="23"/>
        <v>0</v>
      </c>
      <c r="J53" s="16">
        <f t="shared" si="23"/>
        <v>66916.17</v>
      </c>
      <c r="K53" s="16">
        <f t="shared" si="23"/>
        <v>66916.17</v>
      </c>
      <c r="L53" s="16">
        <f t="shared" si="23"/>
        <v>0</v>
      </c>
    </row>
    <row r="54" spans="1:13" ht="67.150000000000006" customHeight="1" x14ac:dyDescent="0.2">
      <c r="A54" s="33" t="s">
        <v>29</v>
      </c>
      <c r="B54" s="10" t="s">
        <v>1</v>
      </c>
      <c r="C54" s="11" t="s">
        <v>9</v>
      </c>
      <c r="D54" s="10" t="s">
        <v>40</v>
      </c>
      <c r="E54" s="10" t="s">
        <v>28</v>
      </c>
      <c r="F54" s="16">
        <v>66916.17</v>
      </c>
      <c r="G54" s="16">
        <v>66916.17</v>
      </c>
      <c r="H54" s="16">
        <v>66916.17</v>
      </c>
      <c r="I54" s="16">
        <f>0</f>
        <v>0</v>
      </c>
      <c r="J54" s="16">
        <f>H54+I54</f>
        <v>66916.17</v>
      </c>
      <c r="K54" s="16">
        <f>J54</f>
        <v>66916.17</v>
      </c>
      <c r="L54" s="16">
        <v>0</v>
      </c>
    </row>
    <row r="55" spans="1:13" ht="15.75" x14ac:dyDescent="0.2">
      <c r="A55" s="34" t="s">
        <v>23</v>
      </c>
      <c r="B55" s="12" t="s">
        <v>1</v>
      </c>
      <c r="C55" s="20" t="s">
        <v>12</v>
      </c>
      <c r="D55" s="18"/>
      <c r="E55" s="12"/>
      <c r="F55" s="17">
        <f>F56+F76+F81+F84</f>
        <v>13484994.140000001</v>
      </c>
      <c r="G55" s="17">
        <f t="shared" ref="G55:L55" si="24">G56+G76+G81+G84</f>
        <v>15478387</v>
      </c>
      <c r="H55" s="17">
        <f t="shared" si="24"/>
        <v>15478387</v>
      </c>
      <c r="I55" s="17">
        <f t="shared" si="24"/>
        <v>-416716.86999999988</v>
      </c>
      <c r="J55" s="17">
        <f t="shared" si="24"/>
        <v>13068277.27</v>
      </c>
      <c r="K55" s="17">
        <f t="shared" si="24"/>
        <v>13068277.27</v>
      </c>
      <c r="L55" s="17">
        <f t="shared" si="24"/>
        <v>0</v>
      </c>
    </row>
    <row r="56" spans="1:13" ht="78.75" x14ac:dyDescent="0.2">
      <c r="A56" s="35" t="s">
        <v>159</v>
      </c>
      <c r="B56" s="12" t="s">
        <v>1</v>
      </c>
      <c r="C56" s="20" t="s">
        <v>12</v>
      </c>
      <c r="D56" s="19" t="s">
        <v>105</v>
      </c>
      <c r="E56" s="12"/>
      <c r="F56" s="17">
        <f>F57+F61</f>
        <v>12926277.140000001</v>
      </c>
      <c r="G56" s="17">
        <f t="shared" ref="G56:L56" si="25">G57+G61</f>
        <v>15420337</v>
      </c>
      <c r="H56" s="17">
        <f t="shared" si="25"/>
        <v>15420337</v>
      </c>
      <c r="I56" s="17">
        <f t="shared" si="25"/>
        <v>-486716.86999999988</v>
      </c>
      <c r="J56" s="17">
        <f t="shared" si="25"/>
        <v>12439560.27</v>
      </c>
      <c r="K56" s="17">
        <f t="shared" si="25"/>
        <v>12439560.27</v>
      </c>
      <c r="L56" s="17">
        <f t="shared" si="25"/>
        <v>0</v>
      </c>
    </row>
    <row r="57" spans="1:13" ht="45" x14ac:dyDescent="0.2">
      <c r="A57" s="32" t="s">
        <v>107</v>
      </c>
      <c r="B57" s="9" t="s">
        <v>1</v>
      </c>
      <c r="C57" s="9" t="s">
        <v>12</v>
      </c>
      <c r="D57" s="9" t="s">
        <v>106</v>
      </c>
      <c r="E57" s="9"/>
      <c r="F57" s="15">
        <f t="shared" ref="F57:J59" si="26">F58</f>
        <v>2778216</v>
      </c>
      <c r="G57" s="15">
        <f t="shared" si="26"/>
        <v>2628216</v>
      </c>
      <c r="H57" s="15">
        <f t="shared" si="26"/>
        <v>2628216</v>
      </c>
      <c r="I57" s="15">
        <f t="shared" si="26"/>
        <v>-38640</v>
      </c>
      <c r="J57" s="15">
        <f t="shared" si="26"/>
        <v>2739576</v>
      </c>
      <c r="K57" s="15">
        <f>J57</f>
        <v>2739576</v>
      </c>
      <c r="L57" s="15">
        <f>L62+L59+L85</f>
        <v>0</v>
      </c>
    </row>
    <row r="58" spans="1:13" ht="30" x14ac:dyDescent="0.2">
      <c r="A58" s="32" t="s">
        <v>142</v>
      </c>
      <c r="B58" s="9" t="s">
        <v>1</v>
      </c>
      <c r="C58" s="9" t="s">
        <v>12</v>
      </c>
      <c r="D58" s="9" t="s">
        <v>108</v>
      </c>
      <c r="E58" s="9"/>
      <c r="F58" s="15">
        <f t="shared" si="26"/>
        <v>2778216</v>
      </c>
      <c r="G58" s="15">
        <f t="shared" si="26"/>
        <v>2628216</v>
      </c>
      <c r="H58" s="15">
        <f t="shared" si="26"/>
        <v>2628216</v>
      </c>
      <c r="I58" s="15">
        <f t="shared" si="26"/>
        <v>-38640</v>
      </c>
      <c r="J58" s="15">
        <f t="shared" si="26"/>
        <v>2739576</v>
      </c>
      <c r="K58" s="15">
        <f>J58</f>
        <v>2739576</v>
      </c>
      <c r="L58" s="15">
        <f>L59</f>
        <v>0</v>
      </c>
    </row>
    <row r="59" spans="1:13" ht="30" x14ac:dyDescent="0.2">
      <c r="A59" s="33" t="s">
        <v>54</v>
      </c>
      <c r="B59" s="10" t="s">
        <v>1</v>
      </c>
      <c r="C59" s="11" t="s">
        <v>12</v>
      </c>
      <c r="D59" s="10" t="s">
        <v>108</v>
      </c>
      <c r="E59" s="10" t="s">
        <v>51</v>
      </c>
      <c r="F59" s="16">
        <f t="shared" si="26"/>
        <v>2778216</v>
      </c>
      <c r="G59" s="16">
        <f t="shared" si="26"/>
        <v>2628216</v>
      </c>
      <c r="H59" s="16">
        <f t="shared" si="26"/>
        <v>2628216</v>
      </c>
      <c r="I59" s="16">
        <f t="shared" si="26"/>
        <v>-38640</v>
      </c>
      <c r="J59" s="16">
        <f t="shared" si="26"/>
        <v>2739576</v>
      </c>
      <c r="K59" s="16">
        <f>K60+K88</f>
        <v>2739576</v>
      </c>
      <c r="L59" s="16">
        <v>0</v>
      </c>
    </row>
    <row r="60" spans="1:13" ht="45" x14ac:dyDescent="0.2">
      <c r="A60" s="33" t="s">
        <v>53</v>
      </c>
      <c r="B60" s="10" t="s">
        <v>1</v>
      </c>
      <c r="C60" s="11" t="s">
        <v>12</v>
      </c>
      <c r="D60" s="10" t="s">
        <v>108</v>
      </c>
      <c r="E60" s="10" t="s">
        <v>52</v>
      </c>
      <c r="F60" s="16">
        <v>2778216</v>
      </c>
      <c r="G60" s="16">
        <f>40000+30000+35000+740000+160000+12000+150200+291000+96000+45686+10000+650000+57200+211130+100000</f>
        <v>2628216</v>
      </c>
      <c r="H60" s="16">
        <f>40000+30000+35000+740000+160000+12000+150200+291000+96000+45686+10000+650000+57200+211130+100000</f>
        <v>2628216</v>
      </c>
      <c r="I60" s="16">
        <f>-3612-31202-3826</f>
        <v>-38640</v>
      </c>
      <c r="J60" s="16">
        <f>F60+I60</f>
        <v>2739576</v>
      </c>
      <c r="K60" s="16">
        <f>J60</f>
        <v>2739576</v>
      </c>
      <c r="L60" s="16">
        <v>0</v>
      </c>
    </row>
    <row r="61" spans="1:13" ht="45" x14ac:dyDescent="0.2">
      <c r="A61" s="32" t="s">
        <v>114</v>
      </c>
      <c r="B61" s="9" t="s">
        <v>1</v>
      </c>
      <c r="C61" s="9" t="s">
        <v>12</v>
      </c>
      <c r="D61" s="9" t="s">
        <v>110</v>
      </c>
      <c r="E61" s="9"/>
      <c r="F61" s="15">
        <f>F62+F65+F68+F73</f>
        <v>10148061.140000001</v>
      </c>
      <c r="G61" s="15">
        <f t="shared" ref="G61:L61" si="27">G62+G65+G68+G73</f>
        <v>12792121</v>
      </c>
      <c r="H61" s="15">
        <f t="shared" si="27"/>
        <v>12792121</v>
      </c>
      <c r="I61" s="15">
        <f t="shared" si="27"/>
        <v>-448076.86999999988</v>
      </c>
      <c r="J61" s="15">
        <f t="shared" si="27"/>
        <v>9699984.2699999996</v>
      </c>
      <c r="K61" s="15">
        <f t="shared" si="27"/>
        <v>9699984.2699999996</v>
      </c>
      <c r="L61" s="15">
        <f t="shared" si="27"/>
        <v>0</v>
      </c>
    </row>
    <row r="62" spans="1:13" ht="30" x14ac:dyDescent="0.2">
      <c r="A62" s="32" t="s">
        <v>143</v>
      </c>
      <c r="B62" s="9" t="s">
        <v>1</v>
      </c>
      <c r="C62" s="9" t="s">
        <v>12</v>
      </c>
      <c r="D62" s="9" t="s">
        <v>109</v>
      </c>
      <c r="E62" s="9"/>
      <c r="F62" s="15">
        <f t="shared" ref="F62:H63" si="28">F63</f>
        <v>5241083</v>
      </c>
      <c r="G62" s="15">
        <f t="shared" si="28"/>
        <v>5241083</v>
      </c>
      <c r="H62" s="15">
        <f t="shared" si="28"/>
        <v>5241083</v>
      </c>
      <c r="I62" s="15">
        <f t="shared" ref="I62:L62" si="29">I63</f>
        <v>-1554360</v>
      </c>
      <c r="J62" s="15">
        <f t="shared" si="29"/>
        <v>3686723</v>
      </c>
      <c r="K62" s="15">
        <f t="shared" si="29"/>
        <v>3686723</v>
      </c>
      <c r="L62" s="15">
        <f t="shared" si="29"/>
        <v>0</v>
      </c>
    </row>
    <row r="63" spans="1:13" ht="75" x14ac:dyDescent="0.2">
      <c r="A63" s="33" t="s">
        <v>43</v>
      </c>
      <c r="B63" s="10" t="s">
        <v>1</v>
      </c>
      <c r="C63" s="11" t="s">
        <v>12</v>
      </c>
      <c r="D63" s="10" t="s">
        <v>109</v>
      </c>
      <c r="E63" s="10" t="s">
        <v>41</v>
      </c>
      <c r="F63" s="16">
        <f t="shared" si="28"/>
        <v>5241083</v>
      </c>
      <c r="G63" s="16">
        <f t="shared" si="28"/>
        <v>5241083</v>
      </c>
      <c r="H63" s="16">
        <f t="shared" si="28"/>
        <v>5241083</v>
      </c>
      <c r="I63" s="16">
        <f>I64</f>
        <v>-1554360</v>
      </c>
      <c r="J63" s="16">
        <f>J64</f>
        <v>3686723</v>
      </c>
      <c r="K63" s="16">
        <f>K64</f>
        <v>3686723</v>
      </c>
      <c r="L63" s="16">
        <f>L64</f>
        <v>0</v>
      </c>
    </row>
    <row r="64" spans="1:13" ht="30" x14ac:dyDescent="0.2">
      <c r="A64" s="33" t="s">
        <v>62</v>
      </c>
      <c r="B64" s="10" t="s">
        <v>1</v>
      </c>
      <c r="C64" s="11" t="s">
        <v>12</v>
      </c>
      <c r="D64" s="10" t="s">
        <v>109</v>
      </c>
      <c r="E64" s="10" t="s">
        <v>63</v>
      </c>
      <c r="F64" s="16">
        <f>3811500+50000+228510+1151073</f>
        <v>5241083</v>
      </c>
      <c r="G64" s="16">
        <f>3811500+50000+228510+1151073</f>
        <v>5241083</v>
      </c>
      <c r="H64" s="16">
        <f>3811500+50000+228510+1151073</f>
        <v>5241083</v>
      </c>
      <c r="I64" s="16">
        <f>-154360-1070000-330000</f>
        <v>-1554360</v>
      </c>
      <c r="J64" s="16">
        <f>H64+I64</f>
        <v>3686723</v>
      </c>
      <c r="K64" s="16">
        <f>J64</f>
        <v>3686723</v>
      </c>
      <c r="L64" s="16">
        <v>0</v>
      </c>
    </row>
    <row r="65" spans="1:12" ht="105" x14ac:dyDescent="0.2">
      <c r="A65" s="32" t="s">
        <v>137</v>
      </c>
      <c r="B65" s="9" t="s">
        <v>1</v>
      </c>
      <c r="C65" s="9" t="s">
        <v>12</v>
      </c>
      <c r="D65" s="9" t="s">
        <v>138</v>
      </c>
      <c r="E65" s="9"/>
      <c r="F65" s="15">
        <f t="shared" ref="F65:H66" si="30">F66</f>
        <v>1880747</v>
      </c>
      <c r="G65" s="15">
        <f t="shared" si="30"/>
        <v>1880747</v>
      </c>
      <c r="H65" s="15">
        <f t="shared" si="30"/>
        <v>1880747</v>
      </c>
      <c r="I65" s="15">
        <f t="shared" ref="I65:K66" si="31">I66</f>
        <v>0</v>
      </c>
      <c r="J65" s="15">
        <f t="shared" si="31"/>
        <v>1880747</v>
      </c>
      <c r="K65" s="15">
        <f t="shared" si="31"/>
        <v>1880747</v>
      </c>
      <c r="L65" s="15">
        <f>L66+L68</f>
        <v>0</v>
      </c>
    </row>
    <row r="66" spans="1:12" ht="75" x14ac:dyDescent="0.2">
      <c r="A66" s="33" t="s">
        <v>43</v>
      </c>
      <c r="B66" s="10" t="s">
        <v>1</v>
      </c>
      <c r="C66" s="11" t="s">
        <v>12</v>
      </c>
      <c r="D66" s="10" t="s">
        <v>139</v>
      </c>
      <c r="E66" s="10" t="s">
        <v>41</v>
      </c>
      <c r="F66" s="16">
        <f t="shared" si="30"/>
        <v>1880747</v>
      </c>
      <c r="G66" s="16">
        <f t="shared" si="30"/>
        <v>1880747</v>
      </c>
      <c r="H66" s="16">
        <f t="shared" si="30"/>
        <v>1880747</v>
      </c>
      <c r="I66" s="16">
        <f t="shared" si="31"/>
        <v>0</v>
      </c>
      <c r="J66" s="16">
        <f t="shared" si="31"/>
        <v>1880747</v>
      </c>
      <c r="K66" s="16">
        <f t="shared" si="31"/>
        <v>1880747</v>
      </c>
      <c r="L66" s="16">
        <f>L67</f>
        <v>0</v>
      </c>
    </row>
    <row r="67" spans="1:12" ht="30" x14ac:dyDescent="0.2">
      <c r="A67" s="33" t="s">
        <v>62</v>
      </c>
      <c r="B67" s="10" t="s">
        <v>1</v>
      </c>
      <c r="C67" s="11" t="s">
        <v>12</v>
      </c>
      <c r="D67" s="10" t="s">
        <v>139</v>
      </c>
      <c r="E67" s="10" t="s">
        <v>63</v>
      </c>
      <c r="F67" s="16">
        <f>1444506+436241</f>
        <v>1880747</v>
      </c>
      <c r="G67" s="16">
        <f>1444506+436241</f>
        <v>1880747</v>
      </c>
      <c r="H67" s="16">
        <f>1444506+436241</f>
        <v>1880747</v>
      </c>
      <c r="I67" s="16">
        <v>0</v>
      </c>
      <c r="J67" s="16">
        <f>H67+I67</f>
        <v>1880747</v>
      </c>
      <c r="K67" s="16">
        <f>J67</f>
        <v>1880747</v>
      </c>
      <c r="L67" s="16">
        <f>L68</f>
        <v>0</v>
      </c>
    </row>
    <row r="68" spans="1:12" ht="60" x14ac:dyDescent="0.2">
      <c r="A68" s="32" t="s">
        <v>194</v>
      </c>
      <c r="B68" s="9" t="s">
        <v>1</v>
      </c>
      <c r="C68" s="9" t="s">
        <v>12</v>
      </c>
      <c r="D68" s="9" t="s">
        <v>195</v>
      </c>
      <c r="E68" s="9"/>
      <c r="F68" s="15">
        <f>F69+F71</f>
        <v>3026231.14</v>
      </c>
      <c r="G68" s="15">
        <f t="shared" ref="G68:L68" si="32">G69+G71</f>
        <v>3761494</v>
      </c>
      <c r="H68" s="15">
        <f t="shared" si="32"/>
        <v>3761494</v>
      </c>
      <c r="I68" s="15">
        <f t="shared" si="32"/>
        <v>165843.32999999999</v>
      </c>
      <c r="J68" s="15">
        <f t="shared" si="32"/>
        <v>3192074.4699999997</v>
      </c>
      <c r="K68" s="15">
        <f t="shared" si="32"/>
        <v>3192074.4699999997</v>
      </c>
      <c r="L68" s="15">
        <f t="shared" si="32"/>
        <v>0</v>
      </c>
    </row>
    <row r="69" spans="1:12" ht="75" x14ac:dyDescent="0.2">
      <c r="A69" s="33" t="s">
        <v>43</v>
      </c>
      <c r="B69" s="10" t="s">
        <v>1</v>
      </c>
      <c r="C69" s="11" t="s">
        <v>12</v>
      </c>
      <c r="D69" s="10" t="s">
        <v>195</v>
      </c>
      <c r="E69" s="10" t="s">
        <v>41</v>
      </c>
      <c r="F69" s="16">
        <f t="shared" ref="F69:H71" si="33">F70</f>
        <v>3026231.14</v>
      </c>
      <c r="G69" s="16">
        <f t="shared" si="33"/>
        <v>1880747</v>
      </c>
      <c r="H69" s="16">
        <f t="shared" si="33"/>
        <v>1880747</v>
      </c>
      <c r="I69" s="16">
        <f>I70</f>
        <v>162957.03</v>
      </c>
      <c r="J69" s="16">
        <f>J70</f>
        <v>3189188.17</v>
      </c>
      <c r="K69" s="16">
        <f>K70</f>
        <v>3189188.17</v>
      </c>
      <c r="L69" s="16">
        <f>L70</f>
        <v>0</v>
      </c>
    </row>
    <row r="70" spans="1:12" ht="30" x14ac:dyDescent="0.2">
      <c r="A70" s="33" t="s">
        <v>62</v>
      </c>
      <c r="B70" s="10" t="s">
        <v>1</v>
      </c>
      <c r="C70" s="11" t="s">
        <v>12</v>
      </c>
      <c r="D70" s="10" t="s">
        <v>195</v>
      </c>
      <c r="E70" s="10" t="s">
        <v>63</v>
      </c>
      <c r="F70" s="16">
        <v>3026231.14</v>
      </c>
      <c r="G70" s="16">
        <f>1444506+436241</f>
        <v>1880747</v>
      </c>
      <c r="H70" s="16">
        <f>1444506+436241</f>
        <v>1880747</v>
      </c>
      <c r="I70" s="16">
        <v>162957.03</v>
      </c>
      <c r="J70" s="16">
        <f>F70+I70</f>
        <v>3189188.17</v>
      </c>
      <c r="K70" s="16">
        <f>J70</f>
        <v>3189188.17</v>
      </c>
      <c r="L70" s="16">
        <f>L71</f>
        <v>0</v>
      </c>
    </row>
    <row r="71" spans="1:12" ht="30" x14ac:dyDescent="0.2">
      <c r="A71" s="33" t="s">
        <v>50</v>
      </c>
      <c r="B71" s="10" t="s">
        <v>1</v>
      </c>
      <c r="C71" s="11" t="s">
        <v>12</v>
      </c>
      <c r="D71" s="10" t="s">
        <v>195</v>
      </c>
      <c r="E71" s="10" t="s">
        <v>49</v>
      </c>
      <c r="F71" s="16">
        <f t="shared" si="33"/>
        <v>0</v>
      </c>
      <c r="G71" s="16">
        <f t="shared" si="33"/>
        <v>1880747</v>
      </c>
      <c r="H71" s="16">
        <f t="shared" si="33"/>
        <v>1880747</v>
      </c>
      <c r="I71" s="16">
        <f>I72</f>
        <v>2886.3</v>
      </c>
      <c r="J71" s="16">
        <f>J72</f>
        <v>2886.3</v>
      </c>
      <c r="K71" s="16">
        <f>K72</f>
        <v>2886.3</v>
      </c>
      <c r="L71" s="16">
        <f>L72</f>
        <v>0</v>
      </c>
    </row>
    <row r="72" spans="1:12" ht="30" x14ac:dyDescent="0.2">
      <c r="A72" s="33" t="s">
        <v>202</v>
      </c>
      <c r="B72" s="10" t="s">
        <v>1</v>
      </c>
      <c r="C72" s="11" t="s">
        <v>12</v>
      </c>
      <c r="D72" s="10" t="s">
        <v>195</v>
      </c>
      <c r="E72" s="10" t="s">
        <v>203</v>
      </c>
      <c r="F72" s="16">
        <v>0</v>
      </c>
      <c r="G72" s="16">
        <f>1444506+436241</f>
        <v>1880747</v>
      </c>
      <c r="H72" s="16">
        <f>1444506+436241</f>
        <v>1880747</v>
      </c>
      <c r="I72" s="16">
        <f>2886.3</f>
        <v>2886.3</v>
      </c>
      <c r="J72" s="16">
        <f>F72+I72</f>
        <v>2886.3</v>
      </c>
      <c r="K72" s="16">
        <f>J72</f>
        <v>2886.3</v>
      </c>
      <c r="L72" s="16">
        <f>L76</f>
        <v>0</v>
      </c>
    </row>
    <row r="73" spans="1:12" ht="90" x14ac:dyDescent="0.2">
      <c r="A73" s="32" t="s">
        <v>205</v>
      </c>
      <c r="B73" s="9" t="s">
        <v>1</v>
      </c>
      <c r="C73" s="9" t="s">
        <v>12</v>
      </c>
      <c r="D73" s="9" t="s">
        <v>204</v>
      </c>
      <c r="E73" s="9"/>
      <c r="F73" s="15">
        <f>F74</f>
        <v>0</v>
      </c>
      <c r="G73" s="15">
        <f t="shared" ref="G73" si="34">G74+G76</f>
        <v>1908797</v>
      </c>
      <c r="H73" s="15">
        <f t="shared" ref="H73" si="35">H74+H76</f>
        <v>1908797</v>
      </c>
      <c r="I73" s="15">
        <f t="shared" ref="I73" si="36">I74+I76</f>
        <v>940439.8</v>
      </c>
      <c r="J73" s="15">
        <f>F73+I73</f>
        <v>940439.8</v>
      </c>
      <c r="K73" s="15">
        <f>J73</f>
        <v>940439.8</v>
      </c>
      <c r="L73" s="15">
        <f t="shared" ref="L73" si="37">L74+L76</f>
        <v>0</v>
      </c>
    </row>
    <row r="74" spans="1:12" ht="75" x14ac:dyDescent="0.2">
      <c r="A74" s="33" t="s">
        <v>43</v>
      </c>
      <c r="B74" s="10" t="s">
        <v>1</v>
      </c>
      <c r="C74" s="11" t="s">
        <v>12</v>
      </c>
      <c r="D74" s="10" t="s">
        <v>204</v>
      </c>
      <c r="E74" s="10" t="s">
        <v>41</v>
      </c>
      <c r="F74" s="16">
        <f t="shared" ref="F74:H74" si="38">F75</f>
        <v>0</v>
      </c>
      <c r="G74" s="16">
        <f t="shared" si="38"/>
        <v>1880747</v>
      </c>
      <c r="H74" s="16">
        <f t="shared" si="38"/>
        <v>1880747</v>
      </c>
      <c r="I74" s="16">
        <f>I75</f>
        <v>940439.8</v>
      </c>
      <c r="J74" s="16">
        <f>J75</f>
        <v>940439.8</v>
      </c>
      <c r="K74" s="16">
        <f>K75</f>
        <v>940439.8</v>
      </c>
      <c r="L74" s="16">
        <f>L75</f>
        <v>0</v>
      </c>
    </row>
    <row r="75" spans="1:12" ht="30" x14ac:dyDescent="0.2">
      <c r="A75" s="33" t="s">
        <v>62</v>
      </c>
      <c r="B75" s="10" t="s">
        <v>1</v>
      </c>
      <c r="C75" s="11" t="s">
        <v>12</v>
      </c>
      <c r="D75" s="10" t="s">
        <v>204</v>
      </c>
      <c r="E75" s="10" t="s">
        <v>63</v>
      </c>
      <c r="F75" s="16">
        <v>0</v>
      </c>
      <c r="G75" s="16">
        <f>1444506+436241</f>
        <v>1880747</v>
      </c>
      <c r="H75" s="16">
        <f>1444506+436241</f>
        <v>1880747</v>
      </c>
      <c r="I75" s="16">
        <f>722304+218135.8</f>
        <v>940439.8</v>
      </c>
      <c r="J75" s="16">
        <f>F75+I75</f>
        <v>940439.8</v>
      </c>
      <c r="K75" s="16">
        <f>J75</f>
        <v>940439.8</v>
      </c>
      <c r="L75" s="16">
        <f>L76</f>
        <v>0</v>
      </c>
    </row>
    <row r="76" spans="1:12" ht="47.25" x14ac:dyDescent="0.2">
      <c r="A76" s="30" t="s">
        <v>161</v>
      </c>
      <c r="B76" s="12" t="s">
        <v>1</v>
      </c>
      <c r="C76" s="13" t="s">
        <v>12</v>
      </c>
      <c r="D76" s="12" t="s">
        <v>89</v>
      </c>
      <c r="E76" s="12"/>
      <c r="F76" s="17">
        <f t="shared" ref="F76:H79" si="39">F77</f>
        <v>172217</v>
      </c>
      <c r="G76" s="17">
        <f t="shared" si="39"/>
        <v>28050</v>
      </c>
      <c r="H76" s="17">
        <f t="shared" si="39"/>
        <v>28050</v>
      </c>
      <c r="I76" s="17">
        <f t="shared" ref="I76:J79" si="40">I77</f>
        <v>0</v>
      </c>
      <c r="J76" s="17">
        <f t="shared" si="40"/>
        <v>172217</v>
      </c>
      <c r="K76" s="17">
        <f>K77</f>
        <v>172217</v>
      </c>
      <c r="L76" s="17">
        <v>0</v>
      </c>
    </row>
    <row r="77" spans="1:12" ht="60" x14ac:dyDescent="0.2">
      <c r="A77" s="32" t="s">
        <v>65</v>
      </c>
      <c r="B77" s="14" t="s">
        <v>1</v>
      </c>
      <c r="C77" s="9" t="s">
        <v>12</v>
      </c>
      <c r="D77" s="14" t="s">
        <v>88</v>
      </c>
      <c r="E77" s="14"/>
      <c r="F77" s="15">
        <f t="shared" si="39"/>
        <v>172217</v>
      </c>
      <c r="G77" s="15">
        <f t="shared" si="39"/>
        <v>28050</v>
      </c>
      <c r="H77" s="15">
        <f t="shared" si="39"/>
        <v>28050</v>
      </c>
      <c r="I77" s="15">
        <f t="shared" si="40"/>
        <v>0</v>
      </c>
      <c r="J77" s="15">
        <f t="shared" si="40"/>
        <v>172217</v>
      </c>
      <c r="K77" s="15">
        <f>K78</f>
        <v>172217</v>
      </c>
      <c r="L77" s="15">
        <v>0</v>
      </c>
    </row>
    <row r="78" spans="1:12" x14ac:dyDescent="0.2">
      <c r="A78" s="33" t="s">
        <v>64</v>
      </c>
      <c r="B78" s="10" t="s">
        <v>1</v>
      </c>
      <c r="C78" s="11" t="s">
        <v>12</v>
      </c>
      <c r="D78" s="10" t="s">
        <v>87</v>
      </c>
      <c r="E78" s="10"/>
      <c r="F78" s="16">
        <f t="shared" si="39"/>
        <v>172217</v>
      </c>
      <c r="G78" s="16">
        <f t="shared" si="39"/>
        <v>28050</v>
      </c>
      <c r="H78" s="16">
        <f t="shared" si="39"/>
        <v>28050</v>
      </c>
      <c r="I78" s="16">
        <f t="shared" si="40"/>
        <v>0</v>
      </c>
      <c r="J78" s="16">
        <f t="shared" si="40"/>
        <v>172217</v>
      </c>
      <c r="K78" s="16">
        <f>K79</f>
        <v>172217</v>
      </c>
      <c r="L78" s="16">
        <v>0</v>
      </c>
    </row>
    <row r="79" spans="1:12" x14ac:dyDescent="0.2">
      <c r="A79" s="33" t="s">
        <v>47</v>
      </c>
      <c r="B79" s="10" t="s">
        <v>1</v>
      </c>
      <c r="C79" s="11" t="s">
        <v>12</v>
      </c>
      <c r="D79" s="10" t="s">
        <v>87</v>
      </c>
      <c r="E79" s="10" t="s">
        <v>45</v>
      </c>
      <c r="F79" s="16">
        <f t="shared" si="39"/>
        <v>172217</v>
      </c>
      <c r="G79" s="16">
        <f t="shared" si="39"/>
        <v>28050</v>
      </c>
      <c r="H79" s="16">
        <f t="shared" si="39"/>
        <v>28050</v>
      </c>
      <c r="I79" s="16">
        <f t="shared" si="40"/>
        <v>0</v>
      </c>
      <c r="J79" s="16">
        <f t="shared" si="40"/>
        <v>172217</v>
      </c>
      <c r="K79" s="16">
        <f>K80</f>
        <v>172217</v>
      </c>
      <c r="L79" s="16">
        <v>0</v>
      </c>
    </row>
    <row r="80" spans="1:12" x14ac:dyDescent="0.2">
      <c r="A80" s="33" t="s">
        <v>48</v>
      </c>
      <c r="B80" s="10" t="s">
        <v>1</v>
      </c>
      <c r="C80" s="11" t="s">
        <v>12</v>
      </c>
      <c r="D80" s="10" t="s">
        <v>87</v>
      </c>
      <c r="E80" s="10" t="s">
        <v>46</v>
      </c>
      <c r="F80" s="16">
        <v>172217</v>
      </c>
      <c r="G80" s="16">
        <f>1000+27050</f>
        <v>28050</v>
      </c>
      <c r="H80" s="16">
        <f>1000+27050</f>
        <v>28050</v>
      </c>
      <c r="I80" s="16">
        <v>0</v>
      </c>
      <c r="J80" s="16">
        <f>F80+I80</f>
        <v>172217</v>
      </c>
      <c r="K80" s="16">
        <f>J80</f>
        <v>172217</v>
      </c>
      <c r="L80" s="16">
        <v>0</v>
      </c>
    </row>
    <row r="81" spans="1:12" x14ac:dyDescent="0.2">
      <c r="A81" s="36" t="s">
        <v>30</v>
      </c>
      <c r="B81" s="24" t="s">
        <v>1</v>
      </c>
      <c r="C81" s="25" t="s">
        <v>12</v>
      </c>
      <c r="D81" s="24" t="s">
        <v>76</v>
      </c>
      <c r="E81" s="24"/>
      <c r="F81" s="26">
        <f t="shared" ref="F81:L82" si="41">F82</f>
        <v>16500</v>
      </c>
      <c r="G81" s="26">
        <f t="shared" si="41"/>
        <v>15000</v>
      </c>
      <c r="H81" s="26">
        <f t="shared" si="41"/>
        <v>15000</v>
      </c>
      <c r="I81" s="26">
        <f t="shared" si="41"/>
        <v>0</v>
      </c>
      <c r="J81" s="26">
        <f t="shared" si="41"/>
        <v>16500</v>
      </c>
      <c r="K81" s="26">
        <f t="shared" si="41"/>
        <v>16500</v>
      </c>
      <c r="L81" s="26">
        <f t="shared" si="41"/>
        <v>0</v>
      </c>
    </row>
    <row r="82" spans="1:12" x14ac:dyDescent="0.2">
      <c r="A82" s="33" t="s">
        <v>47</v>
      </c>
      <c r="B82" s="10" t="s">
        <v>1</v>
      </c>
      <c r="C82" s="11" t="s">
        <v>12</v>
      </c>
      <c r="D82" s="10" t="s">
        <v>76</v>
      </c>
      <c r="E82" s="10" t="s">
        <v>45</v>
      </c>
      <c r="F82" s="16">
        <f t="shared" si="41"/>
        <v>16500</v>
      </c>
      <c r="G82" s="16">
        <f t="shared" si="41"/>
        <v>15000</v>
      </c>
      <c r="H82" s="16">
        <f t="shared" si="41"/>
        <v>15000</v>
      </c>
      <c r="I82" s="16">
        <f t="shared" si="41"/>
        <v>0</v>
      </c>
      <c r="J82" s="16">
        <f t="shared" si="41"/>
        <v>16500</v>
      </c>
      <c r="K82" s="16">
        <f t="shared" si="41"/>
        <v>16500</v>
      </c>
      <c r="L82" s="16">
        <f t="shared" si="41"/>
        <v>0</v>
      </c>
    </row>
    <row r="83" spans="1:12" x14ac:dyDescent="0.2">
      <c r="A83" s="33" t="s">
        <v>48</v>
      </c>
      <c r="B83" s="10" t="s">
        <v>1</v>
      </c>
      <c r="C83" s="11" t="s">
        <v>12</v>
      </c>
      <c r="D83" s="10" t="s">
        <v>76</v>
      </c>
      <c r="E83" s="10" t="s">
        <v>46</v>
      </c>
      <c r="F83" s="16">
        <v>16500</v>
      </c>
      <c r="G83" s="16">
        <v>15000</v>
      </c>
      <c r="H83" s="16">
        <v>15000</v>
      </c>
      <c r="I83" s="16">
        <v>0</v>
      </c>
      <c r="J83" s="16">
        <f>F83+I83</f>
        <v>16500</v>
      </c>
      <c r="K83" s="16">
        <f>J83</f>
        <v>16500</v>
      </c>
      <c r="L83" s="16">
        <v>0</v>
      </c>
    </row>
    <row r="84" spans="1:12" ht="30" x14ac:dyDescent="0.2">
      <c r="A84" s="37" t="s">
        <v>187</v>
      </c>
      <c r="B84" s="27" t="s">
        <v>1</v>
      </c>
      <c r="C84" s="28" t="s">
        <v>12</v>
      </c>
      <c r="D84" s="27" t="s">
        <v>186</v>
      </c>
      <c r="E84" s="27"/>
      <c r="F84" s="29">
        <f t="shared" ref="F84:L85" si="42">F85</f>
        <v>370000</v>
      </c>
      <c r="G84" s="29">
        <f t="shared" si="42"/>
        <v>15000</v>
      </c>
      <c r="H84" s="29">
        <f t="shared" si="42"/>
        <v>15000</v>
      </c>
      <c r="I84" s="29">
        <f t="shared" si="42"/>
        <v>70000</v>
      </c>
      <c r="J84" s="29">
        <f t="shared" si="42"/>
        <v>440000</v>
      </c>
      <c r="K84" s="29">
        <f t="shared" si="42"/>
        <v>440000</v>
      </c>
      <c r="L84" s="29">
        <f t="shared" si="42"/>
        <v>0</v>
      </c>
    </row>
    <row r="85" spans="1:12" x14ac:dyDescent="0.2">
      <c r="A85" s="33" t="s">
        <v>47</v>
      </c>
      <c r="B85" s="10" t="s">
        <v>1</v>
      </c>
      <c r="C85" s="11" t="s">
        <v>12</v>
      </c>
      <c r="D85" s="10" t="s">
        <v>186</v>
      </c>
      <c r="E85" s="10" t="s">
        <v>45</v>
      </c>
      <c r="F85" s="16">
        <f t="shared" si="42"/>
        <v>370000</v>
      </c>
      <c r="G85" s="16">
        <f t="shared" si="42"/>
        <v>15000</v>
      </c>
      <c r="H85" s="16">
        <f t="shared" si="42"/>
        <v>15000</v>
      </c>
      <c r="I85" s="16">
        <f t="shared" si="42"/>
        <v>70000</v>
      </c>
      <c r="J85" s="16">
        <f t="shared" si="42"/>
        <v>440000</v>
      </c>
      <c r="K85" s="16">
        <f t="shared" si="42"/>
        <v>440000</v>
      </c>
      <c r="L85" s="16">
        <f t="shared" si="42"/>
        <v>0</v>
      </c>
    </row>
    <row r="86" spans="1:12" x14ac:dyDescent="0.2">
      <c r="A86" s="33" t="s">
        <v>48</v>
      </c>
      <c r="B86" s="10" t="s">
        <v>1</v>
      </c>
      <c r="C86" s="11" t="s">
        <v>12</v>
      </c>
      <c r="D86" s="10" t="s">
        <v>186</v>
      </c>
      <c r="E86" s="10" t="s">
        <v>46</v>
      </c>
      <c r="F86" s="16">
        <v>370000</v>
      </c>
      <c r="G86" s="16">
        <v>15000</v>
      </c>
      <c r="H86" s="16">
        <v>15000</v>
      </c>
      <c r="I86" s="16">
        <v>70000</v>
      </c>
      <c r="J86" s="16">
        <f>F86+I86</f>
        <v>440000</v>
      </c>
      <c r="K86" s="16">
        <f>J86</f>
        <v>440000</v>
      </c>
      <c r="L86" s="16">
        <v>0</v>
      </c>
    </row>
    <row r="87" spans="1:12" ht="15.75" x14ac:dyDescent="0.2">
      <c r="A87" s="30" t="s">
        <v>38</v>
      </c>
      <c r="B87" s="12" t="s">
        <v>2</v>
      </c>
      <c r="C87" s="13"/>
      <c r="D87" s="12"/>
      <c r="E87" s="12"/>
      <c r="F87" s="17">
        <f t="shared" ref="F87:L92" si="43">F88</f>
        <v>700500</v>
      </c>
      <c r="G87" s="17">
        <f t="shared" si="43"/>
        <v>1401000</v>
      </c>
      <c r="H87" s="17">
        <f t="shared" si="43"/>
        <v>1401000</v>
      </c>
      <c r="I87" s="17">
        <f t="shared" si="43"/>
        <v>577.80999999999767</v>
      </c>
      <c r="J87" s="17">
        <f t="shared" si="43"/>
        <v>701077.81</v>
      </c>
      <c r="K87" s="17">
        <f t="shared" si="43"/>
        <v>0</v>
      </c>
      <c r="L87" s="17">
        <f t="shared" si="43"/>
        <v>701077.81</v>
      </c>
    </row>
    <row r="88" spans="1:12" ht="31.5" x14ac:dyDescent="0.2">
      <c r="A88" s="30" t="s">
        <v>37</v>
      </c>
      <c r="B88" s="12" t="s">
        <v>2</v>
      </c>
      <c r="C88" s="13" t="s">
        <v>5</v>
      </c>
      <c r="D88" s="12"/>
      <c r="E88" s="12"/>
      <c r="F88" s="17">
        <f t="shared" si="43"/>
        <v>700500</v>
      </c>
      <c r="G88" s="17">
        <f t="shared" si="43"/>
        <v>1401000</v>
      </c>
      <c r="H88" s="17">
        <f t="shared" si="43"/>
        <v>1401000</v>
      </c>
      <c r="I88" s="17">
        <f t="shared" si="43"/>
        <v>577.80999999999767</v>
      </c>
      <c r="J88" s="17">
        <f t="shared" si="43"/>
        <v>701077.81</v>
      </c>
      <c r="K88" s="17">
        <f t="shared" si="43"/>
        <v>0</v>
      </c>
      <c r="L88" s="17">
        <f t="shared" si="43"/>
        <v>701077.81</v>
      </c>
    </row>
    <row r="89" spans="1:12" ht="60" x14ac:dyDescent="0.2">
      <c r="A89" s="32" t="s">
        <v>129</v>
      </c>
      <c r="B89" s="14" t="s">
        <v>2</v>
      </c>
      <c r="C89" s="9" t="s">
        <v>5</v>
      </c>
      <c r="D89" s="14" t="s">
        <v>39</v>
      </c>
      <c r="E89" s="14"/>
      <c r="F89" s="15">
        <f>F90+F92</f>
        <v>700500</v>
      </c>
      <c r="G89" s="15">
        <f t="shared" ref="G89:L89" si="44">G90+G92</f>
        <v>1401000</v>
      </c>
      <c r="H89" s="15">
        <f t="shared" si="44"/>
        <v>1401000</v>
      </c>
      <c r="I89" s="15">
        <f t="shared" si="44"/>
        <v>577.80999999999767</v>
      </c>
      <c r="J89" s="15">
        <f t="shared" si="44"/>
        <v>701077.81</v>
      </c>
      <c r="K89" s="15">
        <f t="shared" si="44"/>
        <v>0</v>
      </c>
      <c r="L89" s="15">
        <f t="shared" si="44"/>
        <v>701077.81</v>
      </c>
    </row>
    <row r="90" spans="1:12" ht="75" x14ac:dyDescent="0.2">
      <c r="A90" s="33" t="s">
        <v>43</v>
      </c>
      <c r="B90" s="10" t="s">
        <v>2</v>
      </c>
      <c r="C90" s="11" t="s">
        <v>5</v>
      </c>
      <c r="D90" s="10" t="s">
        <v>39</v>
      </c>
      <c r="E90" s="10" t="s">
        <v>41</v>
      </c>
      <c r="F90" s="16">
        <f t="shared" si="43"/>
        <v>700500</v>
      </c>
      <c r="G90" s="16">
        <f t="shared" si="43"/>
        <v>700500</v>
      </c>
      <c r="H90" s="16">
        <f t="shared" si="43"/>
        <v>700500</v>
      </c>
      <c r="I90" s="16">
        <f t="shared" si="43"/>
        <v>-87779.19</v>
      </c>
      <c r="J90" s="16">
        <f t="shared" si="43"/>
        <v>612720.81000000006</v>
      </c>
      <c r="K90" s="16">
        <f t="shared" si="43"/>
        <v>0</v>
      </c>
      <c r="L90" s="16">
        <f t="shared" si="43"/>
        <v>612720.81000000006</v>
      </c>
    </row>
    <row r="91" spans="1:12" ht="30" x14ac:dyDescent="0.2">
      <c r="A91" s="33" t="s">
        <v>44</v>
      </c>
      <c r="B91" s="10" t="s">
        <v>2</v>
      </c>
      <c r="C91" s="11" t="s">
        <v>5</v>
      </c>
      <c r="D91" s="10" t="s">
        <v>39</v>
      </c>
      <c r="E91" s="10" t="s">
        <v>42</v>
      </c>
      <c r="F91" s="16">
        <v>700500</v>
      </c>
      <c r="G91" s="16">
        <v>700500</v>
      </c>
      <c r="H91" s="16">
        <v>700500</v>
      </c>
      <c r="I91" s="16">
        <f>577.81-67862.56-20494.44</f>
        <v>-87779.19</v>
      </c>
      <c r="J91" s="16">
        <f>H91+I91</f>
        <v>612720.81000000006</v>
      </c>
      <c r="K91" s="16">
        <v>0</v>
      </c>
      <c r="L91" s="16">
        <f>J91</f>
        <v>612720.81000000006</v>
      </c>
    </row>
    <row r="92" spans="1:12" ht="30" x14ac:dyDescent="0.2">
      <c r="A92" s="33" t="s">
        <v>54</v>
      </c>
      <c r="B92" s="10" t="s">
        <v>2</v>
      </c>
      <c r="C92" s="11" t="s">
        <v>5</v>
      </c>
      <c r="D92" s="10" t="s">
        <v>39</v>
      </c>
      <c r="E92" s="10" t="s">
        <v>51</v>
      </c>
      <c r="F92" s="16">
        <f t="shared" si="43"/>
        <v>0</v>
      </c>
      <c r="G92" s="16">
        <f t="shared" si="43"/>
        <v>700500</v>
      </c>
      <c r="H92" s="16">
        <f t="shared" si="43"/>
        <v>700500</v>
      </c>
      <c r="I92" s="16">
        <f t="shared" si="43"/>
        <v>88357</v>
      </c>
      <c r="J92" s="16">
        <f>F92+I92</f>
        <v>88357</v>
      </c>
      <c r="K92" s="16">
        <f t="shared" si="43"/>
        <v>0</v>
      </c>
      <c r="L92" s="16">
        <f t="shared" si="43"/>
        <v>88357</v>
      </c>
    </row>
    <row r="93" spans="1:12" ht="45" x14ac:dyDescent="0.2">
      <c r="A93" s="33" t="s">
        <v>53</v>
      </c>
      <c r="B93" s="10" t="s">
        <v>2</v>
      </c>
      <c r="C93" s="11" t="s">
        <v>5</v>
      </c>
      <c r="D93" s="10" t="s">
        <v>39</v>
      </c>
      <c r="E93" s="10" t="s">
        <v>52</v>
      </c>
      <c r="F93" s="16">
        <v>0</v>
      </c>
      <c r="G93" s="16">
        <v>700500</v>
      </c>
      <c r="H93" s="16">
        <v>700500</v>
      </c>
      <c r="I93" s="16">
        <f>88357</f>
        <v>88357</v>
      </c>
      <c r="J93" s="16">
        <f>F93+I93</f>
        <v>88357</v>
      </c>
      <c r="K93" s="16">
        <v>0</v>
      </c>
      <c r="L93" s="16">
        <f>J93</f>
        <v>88357</v>
      </c>
    </row>
    <row r="94" spans="1:12" ht="31.5" x14ac:dyDescent="0.2">
      <c r="A94" s="38" t="s">
        <v>24</v>
      </c>
      <c r="B94" s="12" t="s">
        <v>5</v>
      </c>
      <c r="C94" s="11"/>
      <c r="D94" s="18"/>
      <c r="E94" s="12"/>
      <c r="F94" s="17">
        <f t="shared" ref="F94:L94" si="45">F95+F104+F118</f>
        <v>165143.35999999999</v>
      </c>
      <c r="G94" s="17">
        <f t="shared" si="45"/>
        <v>165143.35999999999</v>
      </c>
      <c r="H94" s="17">
        <f t="shared" si="45"/>
        <v>165143.35999999999</v>
      </c>
      <c r="I94" s="17">
        <f t="shared" si="45"/>
        <v>0</v>
      </c>
      <c r="J94" s="17">
        <f t="shared" si="45"/>
        <v>165143.35999999999</v>
      </c>
      <c r="K94" s="17">
        <f t="shared" si="45"/>
        <v>104586.36</v>
      </c>
      <c r="L94" s="17">
        <f t="shared" si="45"/>
        <v>60557</v>
      </c>
    </row>
    <row r="95" spans="1:12" ht="15.75" x14ac:dyDescent="0.2">
      <c r="A95" s="34" t="s">
        <v>60</v>
      </c>
      <c r="B95" s="13" t="s">
        <v>5</v>
      </c>
      <c r="C95" s="13" t="s">
        <v>3</v>
      </c>
      <c r="D95" s="23"/>
      <c r="E95" s="13"/>
      <c r="F95" s="17">
        <f t="shared" ref="F95:L96" si="46">F96</f>
        <v>60557</v>
      </c>
      <c r="G95" s="17">
        <f t="shared" si="46"/>
        <v>60557</v>
      </c>
      <c r="H95" s="17">
        <f t="shared" si="46"/>
        <v>60557</v>
      </c>
      <c r="I95" s="17">
        <f t="shared" si="46"/>
        <v>0</v>
      </c>
      <c r="J95" s="17">
        <f t="shared" si="46"/>
        <v>60557</v>
      </c>
      <c r="K95" s="17">
        <f t="shared" si="46"/>
        <v>0</v>
      </c>
      <c r="L95" s="17">
        <f t="shared" si="46"/>
        <v>60557</v>
      </c>
    </row>
    <row r="96" spans="1:12" ht="78.75" x14ac:dyDescent="0.2">
      <c r="A96" s="30" t="s">
        <v>162</v>
      </c>
      <c r="B96" s="13" t="s">
        <v>5</v>
      </c>
      <c r="C96" s="13" t="s">
        <v>3</v>
      </c>
      <c r="D96" s="13" t="s">
        <v>74</v>
      </c>
      <c r="E96" s="13"/>
      <c r="F96" s="17">
        <f t="shared" si="46"/>
        <v>60557</v>
      </c>
      <c r="G96" s="17">
        <f t="shared" si="46"/>
        <v>60557</v>
      </c>
      <c r="H96" s="17">
        <f t="shared" si="46"/>
        <v>60557</v>
      </c>
      <c r="I96" s="17">
        <f t="shared" si="46"/>
        <v>0</v>
      </c>
      <c r="J96" s="17">
        <f t="shared" si="46"/>
        <v>60557</v>
      </c>
      <c r="K96" s="17">
        <f t="shared" si="46"/>
        <v>0</v>
      </c>
      <c r="L96" s="17">
        <f t="shared" si="46"/>
        <v>60557</v>
      </c>
    </row>
    <row r="97" spans="1:12" ht="60" x14ac:dyDescent="0.2">
      <c r="A97" s="32" t="s">
        <v>96</v>
      </c>
      <c r="B97" s="9" t="s">
        <v>5</v>
      </c>
      <c r="C97" s="9" t="s">
        <v>3</v>
      </c>
      <c r="D97" s="9" t="s">
        <v>119</v>
      </c>
      <c r="E97" s="9"/>
      <c r="F97" s="15">
        <f>F98+F101</f>
        <v>60557</v>
      </c>
      <c r="G97" s="15">
        <f>G98+G101</f>
        <v>60557</v>
      </c>
      <c r="H97" s="15">
        <f>H98+H101</f>
        <v>60557</v>
      </c>
      <c r="I97" s="15">
        <f>I98+I101</f>
        <v>0</v>
      </c>
      <c r="J97" s="15">
        <f>H97+I97</f>
        <v>60557</v>
      </c>
      <c r="K97" s="15">
        <f>K99+K102</f>
        <v>0</v>
      </c>
      <c r="L97" s="15">
        <f>L99+L102</f>
        <v>60557</v>
      </c>
    </row>
    <row r="98" spans="1:12" ht="75" x14ac:dyDescent="0.2">
      <c r="A98" s="33" t="s">
        <v>131</v>
      </c>
      <c r="B98" s="11" t="s">
        <v>5</v>
      </c>
      <c r="C98" s="11" t="s">
        <v>3</v>
      </c>
      <c r="D98" s="11" t="s">
        <v>120</v>
      </c>
      <c r="E98" s="11"/>
      <c r="F98" s="16">
        <f t="shared" ref="F98:L99" si="47">F99</f>
        <v>19012</v>
      </c>
      <c r="G98" s="16">
        <f t="shared" si="47"/>
        <v>19012</v>
      </c>
      <c r="H98" s="16">
        <f t="shared" si="47"/>
        <v>19012</v>
      </c>
      <c r="I98" s="16">
        <f t="shared" si="47"/>
        <v>0</v>
      </c>
      <c r="J98" s="16">
        <f t="shared" si="47"/>
        <v>19012</v>
      </c>
      <c r="K98" s="16">
        <f t="shared" si="47"/>
        <v>0</v>
      </c>
      <c r="L98" s="16">
        <f t="shared" si="47"/>
        <v>19012</v>
      </c>
    </row>
    <row r="99" spans="1:12" ht="75" x14ac:dyDescent="0.2">
      <c r="A99" s="33" t="s">
        <v>43</v>
      </c>
      <c r="B99" s="11" t="s">
        <v>5</v>
      </c>
      <c r="C99" s="11" t="s">
        <v>3</v>
      </c>
      <c r="D99" s="11" t="s">
        <v>120</v>
      </c>
      <c r="E99" s="11" t="s">
        <v>41</v>
      </c>
      <c r="F99" s="16">
        <f t="shared" si="47"/>
        <v>19012</v>
      </c>
      <c r="G99" s="16">
        <f t="shared" si="47"/>
        <v>19012</v>
      </c>
      <c r="H99" s="16">
        <f t="shared" si="47"/>
        <v>19012</v>
      </c>
      <c r="I99" s="16">
        <f t="shared" si="47"/>
        <v>0</v>
      </c>
      <c r="J99" s="16">
        <f t="shared" si="47"/>
        <v>19012</v>
      </c>
      <c r="K99" s="16">
        <f t="shared" si="47"/>
        <v>0</v>
      </c>
      <c r="L99" s="16">
        <f t="shared" si="47"/>
        <v>19012</v>
      </c>
    </row>
    <row r="100" spans="1:12" ht="30" x14ac:dyDescent="0.2">
      <c r="A100" s="33" t="s">
        <v>44</v>
      </c>
      <c r="B100" s="10" t="s">
        <v>5</v>
      </c>
      <c r="C100" s="11" t="s">
        <v>3</v>
      </c>
      <c r="D100" s="11" t="s">
        <v>120</v>
      </c>
      <c r="E100" s="10" t="s">
        <v>42</v>
      </c>
      <c r="F100" s="16">
        <v>19012</v>
      </c>
      <c r="G100" s="16">
        <v>19012</v>
      </c>
      <c r="H100" s="16">
        <v>19012</v>
      </c>
      <c r="I100" s="16">
        <v>0</v>
      </c>
      <c r="J100" s="16">
        <f>H100+I100</f>
        <v>19012</v>
      </c>
      <c r="K100" s="16">
        <f>0</f>
        <v>0</v>
      </c>
      <c r="L100" s="16">
        <f>J100</f>
        <v>19012</v>
      </c>
    </row>
    <row r="101" spans="1:12" ht="45" x14ac:dyDescent="0.2">
      <c r="A101" s="33" t="s">
        <v>130</v>
      </c>
      <c r="B101" s="11" t="s">
        <v>5</v>
      </c>
      <c r="C101" s="11" t="s">
        <v>3</v>
      </c>
      <c r="D101" s="11" t="s">
        <v>121</v>
      </c>
      <c r="E101" s="11"/>
      <c r="F101" s="16">
        <f t="shared" ref="F101:L102" si="48">F102</f>
        <v>41545</v>
      </c>
      <c r="G101" s="16">
        <f t="shared" si="48"/>
        <v>41545</v>
      </c>
      <c r="H101" s="16">
        <f t="shared" si="48"/>
        <v>41545</v>
      </c>
      <c r="I101" s="16">
        <f t="shared" si="48"/>
        <v>0</v>
      </c>
      <c r="J101" s="16">
        <f t="shared" si="48"/>
        <v>41545</v>
      </c>
      <c r="K101" s="16">
        <f t="shared" si="48"/>
        <v>0</v>
      </c>
      <c r="L101" s="16">
        <f t="shared" si="48"/>
        <v>41545</v>
      </c>
    </row>
    <row r="102" spans="1:12" ht="75" x14ac:dyDescent="0.2">
      <c r="A102" s="33" t="s">
        <v>43</v>
      </c>
      <c r="B102" s="11" t="s">
        <v>5</v>
      </c>
      <c r="C102" s="11" t="s">
        <v>3</v>
      </c>
      <c r="D102" s="11" t="s">
        <v>121</v>
      </c>
      <c r="E102" s="11" t="s">
        <v>41</v>
      </c>
      <c r="F102" s="16">
        <f t="shared" si="48"/>
        <v>41545</v>
      </c>
      <c r="G102" s="16">
        <f t="shared" si="48"/>
        <v>41545</v>
      </c>
      <c r="H102" s="16">
        <f t="shared" si="48"/>
        <v>41545</v>
      </c>
      <c r="I102" s="16">
        <f t="shared" si="48"/>
        <v>0</v>
      </c>
      <c r="J102" s="16">
        <f t="shared" si="48"/>
        <v>41545</v>
      </c>
      <c r="K102" s="16">
        <f t="shared" si="48"/>
        <v>0</v>
      </c>
      <c r="L102" s="16">
        <f t="shared" si="48"/>
        <v>41545</v>
      </c>
    </row>
    <row r="103" spans="1:12" ht="30" x14ac:dyDescent="0.2">
      <c r="A103" s="33" t="s">
        <v>44</v>
      </c>
      <c r="B103" s="11" t="s">
        <v>5</v>
      </c>
      <c r="C103" s="11" t="s">
        <v>3</v>
      </c>
      <c r="D103" s="11" t="s">
        <v>121</v>
      </c>
      <c r="E103" s="11" t="s">
        <v>42</v>
      </c>
      <c r="F103" s="16">
        <v>41545</v>
      </c>
      <c r="G103" s="16">
        <v>41545</v>
      </c>
      <c r="H103" s="16">
        <v>41545</v>
      </c>
      <c r="I103" s="16">
        <f>0</f>
        <v>0</v>
      </c>
      <c r="J103" s="16">
        <f>H103+I103</f>
        <v>41545</v>
      </c>
      <c r="K103" s="16">
        <v>0</v>
      </c>
      <c r="L103" s="16">
        <f>J103</f>
        <v>41545</v>
      </c>
    </row>
    <row r="104" spans="1:12" ht="63" x14ac:dyDescent="0.2">
      <c r="A104" s="34" t="s">
        <v>116</v>
      </c>
      <c r="B104" s="13" t="s">
        <v>5</v>
      </c>
      <c r="C104" s="13" t="s">
        <v>8</v>
      </c>
      <c r="D104" s="23"/>
      <c r="E104" s="13"/>
      <c r="F104" s="17">
        <f t="shared" ref="F104:L104" si="49">F105</f>
        <v>70200</v>
      </c>
      <c r="G104" s="17">
        <f t="shared" si="49"/>
        <v>70200</v>
      </c>
      <c r="H104" s="17">
        <f t="shared" si="49"/>
        <v>70200</v>
      </c>
      <c r="I104" s="17">
        <f t="shared" si="49"/>
        <v>0</v>
      </c>
      <c r="J104" s="17">
        <f t="shared" si="49"/>
        <v>70200</v>
      </c>
      <c r="K104" s="17">
        <f t="shared" si="49"/>
        <v>70200</v>
      </c>
      <c r="L104" s="17">
        <f t="shared" si="49"/>
        <v>0</v>
      </c>
    </row>
    <row r="105" spans="1:12" ht="78.75" x14ac:dyDescent="0.2">
      <c r="A105" s="30" t="s">
        <v>157</v>
      </c>
      <c r="B105" s="12" t="s">
        <v>5</v>
      </c>
      <c r="C105" s="13" t="s">
        <v>8</v>
      </c>
      <c r="D105" s="13" t="s">
        <v>68</v>
      </c>
      <c r="E105" s="12"/>
      <c r="F105" s="17">
        <f>F106+F110+F114</f>
        <v>70200</v>
      </c>
      <c r="G105" s="17">
        <f>G106+G110+G114</f>
        <v>70200</v>
      </c>
      <c r="H105" s="17">
        <f>H106+H110+H114</f>
        <v>70200</v>
      </c>
      <c r="I105" s="17">
        <f t="shared" ref="I105:L105" si="50">I106+I110+I114</f>
        <v>0</v>
      </c>
      <c r="J105" s="17">
        <f t="shared" si="50"/>
        <v>70200</v>
      </c>
      <c r="K105" s="17">
        <f t="shared" si="50"/>
        <v>70200</v>
      </c>
      <c r="L105" s="17">
        <f t="shared" si="50"/>
        <v>0</v>
      </c>
    </row>
    <row r="106" spans="1:12" ht="30" x14ac:dyDescent="0.2">
      <c r="A106" s="32" t="s">
        <v>155</v>
      </c>
      <c r="B106" s="9" t="s">
        <v>5</v>
      </c>
      <c r="C106" s="9" t="s">
        <v>8</v>
      </c>
      <c r="D106" s="9" t="s">
        <v>153</v>
      </c>
      <c r="E106" s="9"/>
      <c r="F106" s="15">
        <f t="shared" ref="F106:L108" si="51">F107</f>
        <v>30000</v>
      </c>
      <c r="G106" s="15">
        <f t="shared" si="51"/>
        <v>30000</v>
      </c>
      <c r="H106" s="15">
        <f t="shared" si="51"/>
        <v>30000</v>
      </c>
      <c r="I106" s="15">
        <f t="shared" si="51"/>
        <v>0</v>
      </c>
      <c r="J106" s="15">
        <f t="shared" si="51"/>
        <v>30000</v>
      </c>
      <c r="K106" s="15">
        <f t="shared" si="51"/>
        <v>30000</v>
      </c>
      <c r="L106" s="15">
        <f>L107</f>
        <v>0</v>
      </c>
    </row>
    <row r="107" spans="1:12" x14ac:dyDescent="0.2">
      <c r="A107" s="33" t="s">
        <v>64</v>
      </c>
      <c r="B107" s="11" t="s">
        <v>5</v>
      </c>
      <c r="C107" s="11" t="s">
        <v>8</v>
      </c>
      <c r="D107" s="11" t="s">
        <v>154</v>
      </c>
      <c r="E107" s="11"/>
      <c r="F107" s="16">
        <f t="shared" si="51"/>
        <v>30000</v>
      </c>
      <c r="G107" s="16">
        <f t="shared" si="51"/>
        <v>30000</v>
      </c>
      <c r="H107" s="16">
        <f t="shared" si="51"/>
        <v>30000</v>
      </c>
      <c r="I107" s="16">
        <f>I108</f>
        <v>0</v>
      </c>
      <c r="J107" s="16">
        <f>H107+I107</f>
        <v>30000</v>
      </c>
      <c r="K107" s="16">
        <f t="shared" si="51"/>
        <v>30000</v>
      </c>
      <c r="L107" s="16">
        <f t="shared" si="51"/>
        <v>0</v>
      </c>
    </row>
    <row r="108" spans="1:12" ht="30" x14ac:dyDescent="0.2">
      <c r="A108" s="33" t="s">
        <v>54</v>
      </c>
      <c r="B108" s="10" t="s">
        <v>5</v>
      </c>
      <c r="C108" s="11" t="s">
        <v>8</v>
      </c>
      <c r="D108" s="11" t="s">
        <v>154</v>
      </c>
      <c r="E108" s="10" t="s">
        <v>51</v>
      </c>
      <c r="F108" s="16">
        <f>F109</f>
        <v>30000</v>
      </c>
      <c r="G108" s="16">
        <f>G109</f>
        <v>30000</v>
      </c>
      <c r="H108" s="16">
        <f>H109</f>
        <v>30000</v>
      </c>
      <c r="I108" s="16">
        <f>I109</f>
        <v>0</v>
      </c>
      <c r="J108" s="16">
        <f>H108+I108</f>
        <v>30000</v>
      </c>
      <c r="K108" s="16">
        <f>J108</f>
        <v>30000</v>
      </c>
      <c r="L108" s="16">
        <f t="shared" si="51"/>
        <v>0</v>
      </c>
    </row>
    <row r="109" spans="1:12" ht="45" x14ac:dyDescent="0.2">
      <c r="A109" s="33" t="s">
        <v>53</v>
      </c>
      <c r="B109" s="10" t="s">
        <v>5</v>
      </c>
      <c r="C109" s="11" t="s">
        <v>8</v>
      </c>
      <c r="D109" s="11" t="s">
        <v>154</v>
      </c>
      <c r="E109" s="10" t="s">
        <v>52</v>
      </c>
      <c r="F109" s="16">
        <v>30000</v>
      </c>
      <c r="G109" s="16">
        <v>30000</v>
      </c>
      <c r="H109" s="16">
        <v>30000</v>
      </c>
      <c r="I109" s="16">
        <v>0</v>
      </c>
      <c r="J109" s="16">
        <f>H109+I109</f>
        <v>30000</v>
      </c>
      <c r="K109" s="16">
        <f>J109</f>
        <v>30000</v>
      </c>
      <c r="L109" s="16">
        <v>0</v>
      </c>
    </row>
    <row r="110" spans="1:12" ht="60" x14ac:dyDescent="0.2">
      <c r="A110" s="32" t="s">
        <v>156</v>
      </c>
      <c r="B110" s="9" t="s">
        <v>5</v>
      </c>
      <c r="C110" s="9" t="s">
        <v>8</v>
      </c>
      <c r="D110" s="9" t="s">
        <v>152</v>
      </c>
      <c r="E110" s="9"/>
      <c r="F110" s="15">
        <f t="shared" ref="F110:L112" si="52">F111</f>
        <v>15000</v>
      </c>
      <c r="G110" s="15">
        <f t="shared" si="52"/>
        <v>15000</v>
      </c>
      <c r="H110" s="15">
        <f t="shared" si="52"/>
        <v>15000</v>
      </c>
      <c r="I110" s="15">
        <f t="shared" si="52"/>
        <v>0</v>
      </c>
      <c r="J110" s="15">
        <f t="shared" si="52"/>
        <v>15000</v>
      </c>
      <c r="K110" s="15">
        <f t="shared" si="52"/>
        <v>15000</v>
      </c>
      <c r="L110" s="15">
        <f>L111</f>
        <v>0</v>
      </c>
    </row>
    <row r="111" spans="1:12" ht="36.6" customHeight="1" x14ac:dyDescent="0.2">
      <c r="A111" s="33" t="s">
        <v>64</v>
      </c>
      <c r="B111" s="11" t="s">
        <v>5</v>
      </c>
      <c r="C111" s="11" t="s">
        <v>8</v>
      </c>
      <c r="D111" s="11" t="s">
        <v>151</v>
      </c>
      <c r="E111" s="11"/>
      <c r="F111" s="16">
        <f t="shared" si="52"/>
        <v>15000</v>
      </c>
      <c r="G111" s="16">
        <f t="shared" si="52"/>
        <v>15000</v>
      </c>
      <c r="H111" s="16">
        <f t="shared" si="52"/>
        <v>15000</v>
      </c>
      <c r="I111" s="16">
        <f>I112</f>
        <v>0</v>
      </c>
      <c r="J111" s="16">
        <f>H111+I111</f>
        <v>15000</v>
      </c>
      <c r="K111" s="16">
        <f t="shared" si="52"/>
        <v>15000</v>
      </c>
      <c r="L111" s="16">
        <f t="shared" si="52"/>
        <v>0</v>
      </c>
    </row>
    <row r="112" spans="1:12" ht="30" x14ac:dyDescent="0.2">
      <c r="A112" s="33" t="s">
        <v>54</v>
      </c>
      <c r="B112" s="10" t="s">
        <v>5</v>
      </c>
      <c r="C112" s="11" t="s">
        <v>8</v>
      </c>
      <c r="D112" s="11" t="s">
        <v>151</v>
      </c>
      <c r="E112" s="10" t="s">
        <v>51</v>
      </c>
      <c r="F112" s="16">
        <f>F113</f>
        <v>15000</v>
      </c>
      <c r="G112" s="16">
        <f>G113</f>
        <v>15000</v>
      </c>
      <c r="H112" s="16">
        <f>H113</f>
        <v>15000</v>
      </c>
      <c r="I112" s="16">
        <f>I113</f>
        <v>0</v>
      </c>
      <c r="J112" s="16">
        <f>H112+I112</f>
        <v>15000</v>
      </c>
      <c r="K112" s="16">
        <f>J112</f>
        <v>15000</v>
      </c>
      <c r="L112" s="16">
        <f t="shared" si="52"/>
        <v>0</v>
      </c>
    </row>
    <row r="113" spans="1:12" ht="45" x14ac:dyDescent="0.2">
      <c r="A113" s="33" t="s">
        <v>53</v>
      </c>
      <c r="B113" s="10" t="s">
        <v>5</v>
      </c>
      <c r="C113" s="11" t="s">
        <v>8</v>
      </c>
      <c r="D113" s="11" t="s">
        <v>151</v>
      </c>
      <c r="E113" s="10" t="s">
        <v>52</v>
      </c>
      <c r="F113" s="16">
        <v>15000</v>
      </c>
      <c r="G113" s="16">
        <v>15000</v>
      </c>
      <c r="H113" s="16">
        <v>15000</v>
      </c>
      <c r="I113" s="16">
        <v>0</v>
      </c>
      <c r="J113" s="16">
        <f>H113+I113</f>
        <v>15000</v>
      </c>
      <c r="K113" s="16">
        <f>J113</f>
        <v>15000</v>
      </c>
      <c r="L113" s="16">
        <v>0</v>
      </c>
    </row>
    <row r="114" spans="1:12" ht="45" x14ac:dyDescent="0.2">
      <c r="A114" s="32" t="s">
        <v>124</v>
      </c>
      <c r="B114" s="9" t="s">
        <v>5</v>
      </c>
      <c r="C114" s="9" t="s">
        <v>8</v>
      </c>
      <c r="D114" s="9" t="s">
        <v>122</v>
      </c>
      <c r="E114" s="9"/>
      <c r="F114" s="15">
        <f t="shared" ref="F114:L116" si="53">F115</f>
        <v>25200</v>
      </c>
      <c r="G114" s="15">
        <f t="shared" si="53"/>
        <v>25200</v>
      </c>
      <c r="H114" s="15">
        <f t="shared" si="53"/>
        <v>25200</v>
      </c>
      <c r="I114" s="15">
        <f t="shared" si="53"/>
        <v>0</v>
      </c>
      <c r="J114" s="15">
        <f t="shared" si="53"/>
        <v>25200</v>
      </c>
      <c r="K114" s="15">
        <f t="shared" si="53"/>
        <v>25200</v>
      </c>
      <c r="L114" s="15">
        <f>L115</f>
        <v>0</v>
      </c>
    </row>
    <row r="115" spans="1:12" x14ac:dyDescent="0.2">
      <c r="A115" s="33" t="s">
        <v>64</v>
      </c>
      <c r="B115" s="11" t="s">
        <v>5</v>
      </c>
      <c r="C115" s="11" t="s">
        <v>8</v>
      </c>
      <c r="D115" s="11" t="s">
        <v>123</v>
      </c>
      <c r="E115" s="11"/>
      <c r="F115" s="16">
        <f t="shared" si="53"/>
        <v>25200</v>
      </c>
      <c r="G115" s="16">
        <f t="shared" si="53"/>
        <v>25200</v>
      </c>
      <c r="H115" s="16">
        <f t="shared" si="53"/>
        <v>25200</v>
      </c>
      <c r="I115" s="16">
        <f>I116</f>
        <v>0</v>
      </c>
      <c r="J115" s="16">
        <f>H115+I115</f>
        <v>25200</v>
      </c>
      <c r="K115" s="16">
        <f t="shared" si="53"/>
        <v>25200</v>
      </c>
      <c r="L115" s="16">
        <f t="shared" si="53"/>
        <v>0</v>
      </c>
    </row>
    <row r="116" spans="1:12" ht="30" x14ac:dyDescent="0.2">
      <c r="A116" s="33" t="s">
        <v>54</v>
      </c>
      <c r="B116" s="10" t="s">
        <v>5</v>
      </c>
      <c r="C116" s="11" t="s">
        <v>8</v>
      </c>
      <c r="D116" s="11" t="s">
        <v>123</v>
      </c>
      <c r="E116" s="10" t="s">
        <v>51</v>
      </c>
      <c r="F116" s="16">
        <f>F117</f>
        <v>25200</v>
      </c>
      <c r="G116" s="16">
        <f>G117</f>
        <v>25200</v>
      </c>
      <c r="H116" s="16">
        <f>H117</f>
        <v>25200</v>
      </c>
      <c r="I116" s="16">
        <f>I117</f>
        <v>0</v>
      </c>
      <c r="J116" s="16">
        <f>H116+I116</f>
        <v>25200</v>
      </c>
      <c r="K116" s="16">
        <f>J116</f>
        <v>25200</v>
      </c>
      <c r="L116" s="16">
        <f t="shared" si="53"/>
        <v>0</v>
      </c>
    </row>
    <row r="117" spans="1:12" ht="45" x14ac:dyDescent="0.2">
      <c r="A117" s="33" t="s">
        <v>53</v>
      </c>
      <c r="B117" s="10" t="s">
        <v>5</v>
      </c>
      <c r="C117" s="11" t="s">
        <v>8</v>
      </c>
      <c r="D117" s="11" t="s">
        <v>123</v>
      </c>
      <c r="E117" s="10" t="s">
        <v>52</v>
      </c>
      <c r="F117" s="16">
        <f>25200</f>
        <v>25200</v>
      </c>
      <c r="G117" s="16">
        <f>25200</f>
        <v>25200</v>
      </c>
      <c r="H117" s="16">
        <f>25200</f>
        <v>25200</v>
      </c>
      <c r="I117" s="16">
        <v>0</v>
      </c>
      <c r="J117" s="16">
        <f>H117+I117</f>
        <v>25200</v>
      </c>
      <c r="K117" s="16">
        <f>J117</f>
        <v>25200</v>
      </c>
      <c r="L117" s="16">
        <v>0</v>
      </c>
    </row>
    <row r="118" spans="1:12" ht="47.25" x14ac:dyDescent="0.2">
      <c r="A118" s="34" t="s">
        <v>59</v>
      </c>
      <c r="B118" s="13" t="s">
        <v>5</v>
      </c>
      <c r="C118" s="13" t="s">
        <v>4</v>
      </c>
      <c r="D118" s="23"/>
      <c r="E118" s="13"/>
      <c r="F118" s="17">
        <f t="shared" ref="F118:L119" si="54">F119</f>
        <v>34386.36</v>
      </c>
      <c r="G118" s="17">
        <f t="shared" si="54"/>
        <v>34386.36</v>
      </c>
      <c r="H118" s="17">
        <f t="shared" si="54"/>
        <v>34386.36</v>
      </c>
      <c r="I118" s="17">
        <f t="shared" si="54"/>
        <v>0</v>
      </c>
      <c r="J118" s="17">
        <f t="shared" si="54"/>
        <v>34386.36</v>
      </c>
      <c r="K118" s="17">
        <f t="shared" si="54"/>
        <v>34386.36</v>
      </c>
      <c r="L118" s="17">
        <f t="shared" si="54"/>
        <v>0</v>
      </c>
    </row>
    <row r="119" spans="1:12" ht="47.25" x14ac:dyDescent="0.2">
      <c r="A119" s="30" t="s">
        <v>163</v>
      </c>
      <c r="B119" s="13" t="s">
        <v>5</v>
      </c>
      <c r="C119" s="13" t="s">
        <v>4</v>
      </c>
      <c r="D119" s="13" t="s">
        <v>82</v>
      </c>
      <c r="E119" s="13"/>
      <c r="F119" s="17">
        <f t="shared" si="54"/>
        <v>34386.36</v>
      </c>
      <c r="G119" s="17">
        <f t="shared" si="54"/>
        <v>34386.36</v>
      </c>
      <c r="H119" s="17">
        <f t="shared" si="54"/>
        <v>34386.36</v>
      </c>
      <c r="I119" s="17">
        <f t="shared" si="54"/>
        <v>0</v>
      </c>
      <c r="J119" s="17">
        <f t="shared" si="54"/>
        <v>34386.36</v>
      </c>
      <c r="K119" s="17">
        <f t="shared" si="54"/>
        <v>34386.36</v>
      </c>
      <c r="L119" s="17">
        <f t="shared" si="54"/>
        <v>0</v>
      </c>
    </row>
    <row r="120" spans="1:12" ht="45" x14ac:dyDescent="0.2">
      <c r="A120" s="32" t="s">
        <v>102</v>
      </c>
      <c r="B120" s="9" t="s">
        <v>5</v>
      </c>
      <c r="C120" s="9" t="s">
        <v>4</v>
      </c>
      <c r="D120" s="9" t="s">
        <v>97</v>
      </c>
      <c r="E120" s="9"/>
      <c r="F120" s="15">
        <f t="shared" ref="F120:L120" si="55">F121+F124</f>
        <v>34386.36</v>
      </c>
      <c r="G120" s="15">
        <f t="shared" si="55"/>
        <v>34386.36</v>
      </c>
      <c r="H120" s="15">
        <f t="shared" si="55"/>
        <v>34386.36</v>
      </c>
      <c r="I120" s="15">
        <f t="shared" si="55"/>
        <v>0</v>
      </c>
      <c r="J120" s="15">
        <f t="shared" si="55"/>
        <v>34386.36</v>
      </c>
      <c r="K120" s="15">
        <f t="shared" si="55"/>
        <v>34386.36</v>
      </c>
      <c r="L120" s="15">
        <f t="shared" si="55"/>
        <v>0</v>
      </c>
    </row>
    <row r="121" spans="1:12" ht="44.45" customHeight="1" x14ac:dyDescent="0.2">
      <c r="A121" s="33" t="s">
        <v>128</v>
      </c>
      <c r="B121" s="11" t="s">
        <v>5</v>
      </c>
      <c r="C121" s="11" t="s">
        <v>4</v>
      </c>
      <c r="D121" s="11" t="s">
        <v>98</v>
      </c>
      <c r="E121" s="11"/>
      <c r="F121" s="16">
        <f t="shared" ref="F121:K122" si="56">F122</f>
        <v>17193.18</v>
      </c>
      <c r="G121" s="16">
        <f t="shared" si="56"/>
        <v>17193.18</v>
      </c>
      <c r="H121" s="16">
        <f t="shared" si="56"/>
        <v>17193.18</v>
      </c>
      <c r="I121" s="16">
        <f t="shared" si="56"/>
        <v>0</v>
      </c>
      <c r="J121" s="16">
        <f t="shared" si="56"/>
        <v>17193.18</v>
      </c>
      <c r="K121" s="16">
        <f t="shared" si="56"/>
        <v>17193.18</v>
      </c>
      <c r="L121" s="16">
        <f>L125+L122</f>
        <v>0</v>
      </c>
    </row>
    <row r="122" spans="1:12" ht="75" x14ac:dyDescent="0.2">
      <c r="A122" s="33" t="s">
        <v>43</v>
      </c>
      <c r="B122" s="11" t="s">
        <v>5</v>
      </c>
      <c r="C122" s="11" t="s">
        <v>4</v>
      </c>
      <c r="D122" s="11" t="s">
        <v>98</v>
      </c>
      <c r="E122" s="11" t="s">
        <v>41</v>
      </c>
      <c r="F122" s="16">
        <f t="shared" si="56"/>
        <v>17193.18</v>
      </c>
      <c r="G122" s="16">
        <f t="shared" si="56"/>
        <v>17193.18</v>
      </c>
      <c r="H122" s="16">
        <f t="shared" si="56"/>
        <v>17193.18</v>
      </c>
      <c r="I122" s="16">
        <f t="shared" si="56"/>
        <v>0</v>
      </c>
      <c r="J122" s="16">
        <f t="shared" si="56"/>
        <v>17193.18</v>
      </c>
      <c r="K122" s="16">
        <f t="shared" si="56"/>
        <v>17193.18</v>
      </c>
      <c r="L122" s="16">
        <f>L123</f>
        <v>0</v>
      </c>
    </row>
    <row r="123" spans="1:12" ht="30" x14ac:dyDescent="0.2">
      <c r="A123" s="33" t="s">
        <v>44</v>
      </c>
      <c r="B123" s="11" t="s">
        <v>5</v>
      </c>
      <c r="C123" s="11" t="s">
        <v>4</v>
      </c>
      <c r="D123" s="11" t="s">
        <v>98</v>
      </c>
      <c r="E123" s="11" t="s">
        <v>42</v>
      </c>
      <c r="F123" s="16">
        <v>17193.18</v>
      </c>
      <c r="G123" s="16">
        <v>17193.18</v>
      </c>
      <c r="H123" s="16">
        <v>17193.18</v>
      </c>
      <c r="I123" s="16">
        <f>0</f>
        <v>0</v>
      </c>
      <c r="J123" s="16">
        <f>H123+I123</f>
        <v>17193.18</v>
      </c>
      <c r="K123" s="16">
        <f>J123</f>
        <v>17193.18</v>
      </c>
      <c r="L123" s="16">
        <v>0</v>
      </c>
    </row>
    <row r="124" spans="1:12" ht="30" x14ac:dyDescent="0.2">
      <c r="A124" s="33" t="s">
        <v>77</v>
      </c>
      <c r="B124" s="11" t="s">
        <v>5</v>
      </c>
      <c r="C124" s="11" t="s">
        <v>4</v>
      </c>
      <c r="D124" s="11" t="s">
        <v>99</v>
      </c>
      <c r="E124" s="11"/>
      <c r="F124" s="16">
        <f t="shared" ref="F124:L125" si="57">F125</f>
        <v>17193.18</v>
      </c>
      <c r="G124" s="16">
        <f t="shared" si="57"/>
        <v>17193.18</v>
      </c>
      <c r="H124" s="16">
        <f t="shared" si="57"/>
        <v>17193.18</v>
      </c>
      <c r="I124" s="16">
        <f t="shared" si="57"/>
        <v>0</v>
      </c>
      <c r="J124" s="16">
        <f t="shared" si="57"/>
        <v>17193.18</v>
      </c>
      <c r="K124" s="16">
        <f t="shared" si="57"/>
        <v>17193.18</v>
      </c>
      <c r="L124" s="16">
        <f t="shared" si="57"/>
        <v>0</v>
      </c>
    </row>
    <row r="125" spans="1:12" ht="75" x14ac:dyDescent="0.2">
      <c r="A125" s="33" t="s">
        <v>43</v>
      </c>
      <c r="B125" s="11" t="s">
        <v>5</v>
      </c>
      <c r="C125" s="11" t="s">
        <v>4</v>
      </c>
      <c r="D125" s="11" t="s">
        <v>99</v>
      </c>
      <c r="E125" s="11" t="s">
        <v>41</v>
      </c>
      <c r="F125" s="16">
        <f t="shared" si="57"/>
        <v>17193.18</v>
      </c>
      <c r="G125" s="16">
        <f t="shared" si="57"/>
        <v>17193.18</v>
      </c>
      <c r="H125" s="16">
        <f t="shared" si="57"/>
        <v>17193.18</v>
      </c>
      <c r="I125" s="16">
        <f t="shared" si="57"/>
        <v>0</v>
      </c>
      <c r="J125" s="16">
        <f t="shared" si="57"/>
        <v>17193.18</v>
      </c>
      <c r="K125" s="16">
        <f t="shared" si="57"/>
        <v>17193.18</v>
      </c>
      <c r="L125" s="16">
        <f t="shared" si="57"/>
        <v>0</v>
      </c>
    </row>
    <row r="126" spans="1:12" ht="30" x14ac:dyDescent="0.2">
      <c r="A126" s="33" t="s">
        <v>44</v>
      </c>
      <c r="B126" s="10" t="s">
        <v>5</v>
      </c>
      <c r="C126" s="11" t="s">
        <v>4</v>
      </c>
      <c r="D126" s="11" t="s">
        <v>99</v>
      </c>
      <c r="E126" s="10" t="s">
        <v>42</v>
      </c>
      <c r="F126" s="16">
        <v>17193.18</v>
      </c>
      <c r="G126" s="16">
        <v>17193.18</v>
      </c>
      <c r="H126" s="16">
        <v>17193.18</v>
      </c>
      <c r="I126" s="16">
        <f>0</f>
        <v>0</v>
      </c>
      <c r="J126" s="16">
        <f>H126+I126</f>
        <v>17193.18</v>
      </c>
      <c r="K126" s="16">
        <f>J126</f>
        <v>17193.18</v>
      </c>
      <c r="L126" s="16">
        <v>0</v>
      </c>
    </row>
    <row r="127" spans="1:12" ht="15.75" x14ac:dyDescent="0.2">
      <c r="A127" s="30" t="s">
        <v>17</v>
      </c>
      <c r="B127" s="12" t="s">
        <v>3</v>
      </c>
      <c r="C127" s="20"/>
      <c r="D127" s="12"/>
      <c r="E127" s="12"/>
      <c r="F127" s="17">
        <f>F128+F134+F147</f>
        <v>20836583.66</v>
      </c>
      <c r="G127" s="17">
        <f>G134+G147</f>
        <v>20724315</v>
      </c>
      <c r="H127" s="17">
        <f>H134+H147</f>
        <v>20724315</v>
      </c>
      <c r="I127" s="17">
        <f>I128+I134+I147</f>
        <v>-182900</v>
      </c>
      <c r="J127" s="17">
        <f t="shared" ref="J127:L127" si="58">J128+J134+J147</f>
        <v>20653683.66</v>
      </c>
      <c r="K127" s="17">
        <f t="shared" si="58"/>
        <v>20653683.66</v>
      </c>
      <c r="L127" s="17">
        <f t="shared" si="58"/>
        <v>0</v>
      </c>
    </row>
    <row r="128" spans="1:12" ht="15.75" x14ac:dyDescent="0.2">
      <c r="A128" s="38" t="s">
        <v>188</v>
      </c>
      <c r="B128" s="13" t="s">
        <v>3</v>
      </c>
      <c r="C128" s="13" t="s">
        <v>1</v>
      </c>
      <c r="D128" s="13"/>
      <c r="E128" s="13"/>
      <c r="F128" s="17">
        <f>F129</f>
        <v>100000</v>
      </c>
      <c r="G128" s="17">
        <f t="shared" ref="G128:I128" si="59">G129</f>
        <v>47721832</v>
      </c>
      <c r="H128" s="17">
        <f t="shared" si="59"/>
        <v>47721832</v>
      </c>
      <c r="I128" s="17">
        <f t="shared" si="59"/>
        <v>0</v>
      </c>
      <c r="J128" s="17">
        <f t="shared" ref="J128:L129" si="60">J129</f>
        <v>100000</v>
      </c>
      <c r="K128" s="17">
        <f t="shared" si="60"/>
        <v>100000</v>
      </c>
      <c r="L128" s="17">
        <f t="shared" si="60"/>
        <v>0</v>
      </c>
    </row>
    <row r="129" spans="1:12" ht="78.75" x14ac:dyDescent="0.2">
      <c r="A129" s="30" t="s">
        <v>159</v>
      </c>
      <c r="B129" s="13" t="s">
        <v>3</v>
      </c>
      <c r="C129" s="13" t="s">
        <v>1</v>
      </c>
      <c r="D129" s="13" t="s">
        <v>105</v>
      </c>
      <c r="E129" s="13"/>
      <c r="F129" s="17">
        <f>F130</f>
        <v>100000</v>
      </c>
      <c r="G129" s="17">
        <f>G130+G137</f>
        <v>47721832</v>
      </c>
      <c r="H129" s="17">
        <f>H130+H137</f>
        <v>47721832</v>
      </c>
      <c r="I129" s="17">
        <f>I130</f>
        <v>0</v>
      </c>
      <c r="J129" s="17">
        <f t="shared" si="60"/>
        <v>100000</v>
      </c>
      <c r="K129" s="17">
        <f t="shared" si="60"/>
        <v>100000</v>
      </c>
      <c r="L129" s="17">
        <f t="shared" ref="L129" si="61">L130+L137</f>
        <v>0</v>
      </c>
    </row>
    <row r="130" spans="1:12" ht="45" x14ac:dyDescent="0.2">
      <c r="A130" s="32" t="s">
        <v>107</v>
      </c>
      <c r="B130" s="9" t="s">
        <v>3</v>
      </c>
      <c r="C130" s="9" t="s">
        <v>1</v>
      </c>
      <c r="D130" s="9" t="s">
        <v>106</v>
      </c>
      <c r="E130" s="9"/>
      <c r="F130" s="15">
        <f>F131</f>
        <v>100000</v>
      </c>
      <c r="G130" s="15">
        <f>G131+G134</f>
        <v>33875632</v>
      </c>
      <c r="H130" s="15">
        <f>H131+H134</f>
        <v>33875632</v>
      </c>
      <c r="I130" s="15">
        <f>I131</f>
        <v>0</v>
      </c>
      <c r="J130" s="15">
        <f t="shared" ref="J130:K130" si="62">J131</f>
        <v>100000</v>
      </c>
      <c r="K130" s="15">
        <f t="shared" si="62"/>
        <v>100000</v>
      </c>
      <c r="L130" s="15">
        <f t="shared" ref="L130" si="63">L131+L134</f>
        <v>0</v>
      </c>
    </row>
    <row r="131" spans="1:12" ht="30" x14ac:dyDescent="0.2">
      <c r="A131" s="33" t="s">
        <v>190</v>
      </c>
      <c r="B131" s="11" t="s">
        <v>3</v>
      </c>
      <c r="C131" s="11" t="s">
        <v>1</v>
      </c>
      <c r="D131" s="11" t="s">
        <v>189</v>
      </c>
      <c r="E131" s="11"/>
      <c r="F131" s="16">
        <f>F132</f>
        <v>100000</v>
      </c>
      <c r="G131" s="16">
        <f t="shared" ref="F131:L132" si="64">G132</f>
        <v>13846230</v>
      </c>
      <c r="H131" s="16">
        <f t="shared" si="64"/>
        <v>13846230</v>
      </c>
      <c r="I131" s="16">
        <f t="shared" si="64"/>
        <v>0</v>
      </c>
      <c r="J131" s="16">
        <f t="shared" si="64"/>
        <v>100000</v>
      </c>
      <c r="K131" s="16">
        <f t="shared" si="64"/>
        <v>100000</v>
      </c>
      <c r="L131" s="16">
        <f t="shared" si="64"/>
        <v>0</v>
      </c>
    </row>
    <row r="132" spans="1:12" ht="30" x14ac:dyDescent="0.2">
      <c r="A132" s="33" t="s">
        <v>54</v>
      </c>
      <c r="B132" s="11" t="s">
        <v>3</v>
      </c>
      <c r="C132" s="11" t="s">
        <v>1</v>
      </c>
      <c r="D132" s="11" t="s">
        <v>189</v>
      </c>
      <c r="E132" s="11" t="s">
        <v>51</v>
      </c>
      <c r="F132" s="16">
        <f t="shared" si="64"/>
        <v>100000</v>
      </c>
      <c r="G132" s="16">
        <f t="shared" si="64"/>
        <v>13846230</v>
      </c>
      <c r="H132" s="16">
        <f t="shared" si="64"/>
        <v>13846230</v>
      </c>
      <c r="I132" s="16">
        <f t="shared" si="64"/>
        <v>0</v>
      </c>
      <c r="J132" s="16">
        <f t="shared" si="64"/>
        <v>100000</v>
      </c>
      <c r="K132" s="16">
        <f t="shared" si="64"/>
        <v>100000</v>
      </c>
      <c r="L132" s="16">
        <f t="shared" si="64"/>
        <v>0</v>
      </c>
    </row>
    <row r="133" spans="1:12" ht="45" x14ac:dyDescent="0.2">
      <c r="A133" s="33" t="s">
        <v>53</v>
      </c>
      <c r="B133" s="11" t="s">
        <v>3</v>
      </c>
      <c r="C133" s="11" t="s">
        <v>1</v>
      </c>
      <c r="D133" s="11" t="s">
        <v>189</v>
      </c>
      <c r="E133" s="11" t="s">
        <v>52</v>
      </c>
      <c r="F133" s="16">
        <v>100000</v>
      </c>
      <c r="G133" s="16">
        <v>13846230</v>
      </c>
      <c r="H133" s="16">
        <v>13846230</v>
      </c>
      <c r="I133" s="16">
        <v>0</v>
      </c>
      <c r="J133" s="16">
        <f>F133+I133</f>
        <v>100000</v>
      </c>
      <c r="K133" s="16">
        <f>J133</f>
        <v>100000</v>
      </c>
      <c r="L133" s="16">
        <v>0</v>
      </c>
    </row>
    <row r="134" spans="1:12" ht="15.75" x14ac:dyDescent="0.2">
      <c r="A134" s="38" t="s">
        <v>20</v>
      </c>
      <c r="B134" s="13" t="s">
        <v>3</v>
      </c>
      <c r="C134" s="13" t="s">
        <v>6</v>
      </c>
      <c r="D134" s="13"/>
      <c r="E134" s="13"/>
      <c r="F134" s="17">
        <f t="shared" ref="F134:L134" si="65">F135</f>
        <v>20041670.66</v>
      </c>
      <c r="G134" s="17">
        <f t="shared" si="65"/>
        <v>20029402</v>
      </c>
      <c r="H134" s="17">
        <f t="shared" si="65"/>
        <v>20029402</v>
      </c>
      <c r="I134" s="17">
        <f t="shared" si="65"/>
        <v>0</v>
      </c>
      <c r="J134" s="17">
        <f t="shared" si="65"/>
        <v>20041670.66</v>
      </c>
      <c r="K134" s="17">
        <f t="shared" si="65"/>
        <v>20041670.66</v>
      </c>
      <c r="L134" s="17">
        <f t="shared" si="65"/>
        <v>0</v>
      </c>
    </row>
    <row r="135" spans="1:12" ht="78.75" x14ac:dyDescent="0.2">
      <c r="A135" s="30" t="s">
        <v>165</v>
      </c>
      <c r="B135" s="13" t="s">
        <v>3</v>
      </c>
      <c r="C135" s="13" t="s">
        <v>6</v>
      </c>
      <c r="D135" s="13" t="s">
        <v>83</v>
      </c>
      <c r="E135" s="13"/>
      <c r="F135" s="17">
        <f>F136+F143</f>
        <v>20041670.66</v>
      </c>
      <c r="G135" s="17">
        <f>G136+G143</f>
        <v>20029402</v>
      </c>
      <c r="H135" s="17">
        <f>H136+H143</f>
        <v>20029402</v>
      </c>
      <c r="I135" s="17">
        <f t="shared" ref="I135:L135" si="66">I136+I143</f>
        <v>0</v>
      </c>
      <c r="J135" s="17">
        <f t="shared" si="66"/>
        <v>20041670.66</v>
      </c>
      <c r="K135" s="17">
        <f t="shared" si="66"/>
        <v>20041670.66</v>
      </c>
      <c r="L135" s="17">
        <f t="shared" si="66"/>
        <v>0</v>
      </c>
    </row>
    <row r="136" spans="1:12" ht="30" x14ac:dyDescent="0.2">
      <c r="A136" s="32" t="s">
        <v>180</v>
      </c>
      <c r="B136" s="9" t="s">
        <v>3</v>
      </c>
      <c r="C136" s="9" t="s">
        <v>6</v>
      </c>
      <c r="D136" s="9" t="s">
        <v>177</v>
      </c>
      <c r="E136" s="9"/>
      <c r="F136" s="15">
        <f>F137+F140</f>
        <v>15384700</v>
      </c>
      <c r="G136" s="15">
        <f>G137+G140</f>
        <v>15384670</v>
      </c>
      <c r="H136" s="15">
        <f>H137+H140</f>
        <v>15384670</v>
      </c>
      <c r="I136" s="15">
        <f t="shared" ref="I136:L136" si="67">I137+I140</f>
        <v>-33.33</v>
      </c>
      <c r="J136" s="15">
        <f t="shared" si="67"/>
        <v>15384666.67</v>
      </c>
      <c r="K136" s="15">
        <f t="shared" si="67"/>
        <v>15384666.67</v>
      </c>
      <c r="L136" s="15">
        <f t="shared" si="67"/>
        <v>0</v>
      </c>
    </row>
    <row r="137" spans="1:12" ht="30" x14ac:dyDescent="0.2">
      <c r="A137" s="33" t="s">
        <v>168</v>
      </c>
      <c r="B137" s="11" t="s">
        <v>3</v>
      </c>
      <c r="C137" s="11" t="s">
        <v>6</v>
      </c>
      <c r="D137" s="11" t="s">
        <v>178</v>
      </c>
      <c r="E137" s="11"/>
      <c r="F137" s="16">
        <f t="shared" ref="F137:L138" si="68">F138</f>
        <v>13846200</v>
      </c>
      <c r="G137" s="16">
        <f t="shared" si="68"/>
        <v>13846200</v>
      </c>
      <c r="H137" s="16">
        <f t="shared" si="68"/>
        <v>13846200</v>
      </c>
      <c r="I137" s="16">
        <f t="shared" si="68"/>
        <v>0</v>
      </c>
      <c r="J137" s="16">
        <f t="shared" si="68"/>
        <v>13846200</v>
      </c>
      <c r="K137" s="16">
        <f t="shared" si="68"/>
        <v>13846200</v>
      </c>
      <c r="L137" s="16">
        <f t="shared" si="68"/>
        <v>0</v>
      </c>
    </row>
    <row r="138" spans="1:12" ht="30" x14ac:dyDescent="0.2">
      <c r="A138" s="33" t="s">
        <v>54</v>
      </c>
      <c r="B138" s="11" t="s">
        <v>3</v>
      </c>
      <c r="C138" s="11" t="s">
        <v>6</v>
      </c>
      <c r="D138" s="11" t="s">
        <v>178</v>
      </c>
      <c r="E138" s="11" t="s">
        <v>51</v>
      </c>
      <c r="F138" s="16">
        <f t="shared" si="68"/>
        <v>13846200</v>
      </c>
      <c r="G138" s="16">
        <f t="shared" si="68"/>
        <v>13846200</v>
      </c>
      <c r="H138" s="16">
        <f t="shared" si="68"/>
        <v>13846200</v>
      </c>
      <c r="I138" s="16">
        <f t="shared" si="68"/>
        <v>0</v>
      </c>
      <c r="J138" s="16">
        <f t="shared" si="68"/>
        <v>13846200</v>
      </c>
      <c r="K138" s="16">
        <f t="shared" si="68"/>
        <v>13846200</v>
      </c>
      <c r="L138" s="16">
        <f t="shared" si="68"/>
        <v>0</v>
      </c>
    </row>
    <row r="139" spans="1:12" ht="45" x14ac:dyDescent="0.2">
      <c r="A139" s="33" t="s">
        <v>53</v>
      </c>
      <c r="B139" s="11" t="s">
        <v>3</v>
      </c>
      <c r="C139" s="11" t="s">
        <v>6</v>
      </c>
      <c r="D139" s="11" t="s">
        <v>178</v>
      </c>
      <c r="E139" s="11" t="s">
        <v>52</v>
      </c>
      <c r="F139" s="16">
        <v>13846200</v>
      </c>
      <c r="G139" s="16">
        <v>13846200</v>
      </c>
      <c r="H139" s="16">
        <v>13846200</v>
      </c>
      <c r="I139" s="16">
        <v>0</v>
      </c>
      <c r="J139" s="16">
        <v>13846200</v>
      </c>
      <c r="K139" s="16">
        <v>13846200</v>
      </c>
      <c r="L139" s="16">
        <v>0</v>
      </c>
    </row>
    <row r="140" spans="1:12" ht="45" x14ac:dyDescent="0.2">
      <c r="A140" s="33" t="s">
        <v>169</v>
      </c>
      <c r="B140" s="11" t="s">
        <v>3</v>
      </c>
      <c r="C140" s="11" t="s">
        <v>6</v>
      </c>
      <c r="D140" s="11" t="s">
        <v>179</v>
      </c>
      <c r="E140" s="11"/>
      <c r="F140" s="16">
        <f t="shared" ref="F140:J141" si="69">F141</f>
        <v>1538500</v>
      </c>
      <c r="G140" s="16">
        <f t="shared" si="69"/>
        <v>1538470</v>
      </c>
      <c r="H140" s="16">
        <f t="shared" si="69"/>
        <v>1538470</v>
      </c>
      <c r="I140" s="16">
        <f t="shared" si="69"/>
        <v>-33.33</v>
      </c>
      <c r="J140" s="16">
        <f t="shared" si="69"/>
        <v>1538466.67</v>
      </c>
      <c r="K140" s="16">
        <f t="shared" ref="K140:L141" si="70">K141</f>
        <v>1538466.67</v>
      </c>
      <c r="L140" s="16">
        <f t="shared" si="70"/>
        <v>0</v>
      </c>
    </row>
    <row r="141" spans="1:12" ht="30" x14ac:dyDescent="0.2">
      <c r="A141" s="33" t="s">
        <v>54</v>
      </c>
      <c r="B141" s="11" t="s">
        <v>3</v>
      </c>
      <c r="C141" s="11" t="s">
        <v>6</v>
      </c>
      <c r="D141" s="11" t="s">
        <v>179</v>
      </c>
      <c r="E141" s="11" t="s">
        <v>51</v>
      </c>
      <c r="F141" s="16">
        <f t="shared" si="69"/>
        <v>1538500</v>
      </c>
      <c r="G141" s="16">
        <f t="shared" si="69"/>
        <v>1538470</v>
      </c>
      <c r="H141" s="16">
        <f t="shared" si="69"/>
        <v>1538470</v>
      </c>
      <c r="I141" s="16">
        <f t="shared" si="69"/>
        <v>-33.33</v>
      </c>
      <c r="J141" s="16">
        <f t="shared" si="69"/>
        <v>1538466.67</v>
      </c>
      <c r="K141" s="16">
        <f t="shared" si="70"/>
        <v>1538466.67</v>
      </c>
      <c r="L141" s="16">
        <f t="shared" si="70"/>
        <v>0</v>
      </c>
    </row>
    <row r="142" spans="1:12" ht="45" x14ac:dyDescent="0.2">
      <c r="A142" s="33" t="s">
        <v>53</v>
      </c>
      <c r="B142" s="11" t="s">
        <v>3</v>
      </c>
      <c r="C142" s="11" t="s">
        <v>6</v>
      </c>
      <c r="D142" s="11" t="s">
        <v>179</v>
      </c>
      <c r="E142" s="11" t="s">
        <v>52</v>
      </c>
      <c r="F142" s="16">
        <v>1538500</v>
      </c>
      <c r="G142" s="16">
        <v>1538470</v>
      </c>
      <c r="H142" s="16">
        <v>1538470</v>
      </c>
      <c r="I142" s="16">
        <f>-33.33</f>
        <v>-33.33</v>
      </c>
      <c r="J142" s="16">
        <f>F142+I142</f>
        <v>1538466.67</v>
      </c>
      <c r="K142" s="16">
        <f>J142</f>
        <v>1538466.67</v>
      </c>
      <c r="L142" s="16">
        <v>0</v>
      </c>
    </row>
    <row r="143" spans="1:12" ht="45" x14ac:dyDescent="0.2">
      <c r="A143" s="32" t="s">
        <v>73</v>
      </c>
      <c r="B143" s="9" t="s">
        <v>3</v>
      </c>
      <c r="C143" s="9" t="s">
        <v>6</v>
      </c>
      <c r="D143" s="9" t="s">
        <v>84</v>
      </c>
      <c r="E143" s="9"/>
      <c r="F143" s="15">
        <f>F144</f>
        <v>4656970.66</v>
      </c>
      <c r="G143" s="15">
        <f>G144</f>
        <v>4644732</v>
      </c>
      <c r="H143" s="15">
        <f>H144</f>
        <v>4644732</v>
      </c>
      <c r="I143" s="15">
        <f t="shared" ref="I143:L143" si="71">I144</f>
        <v>33.33</v>
      </c>
      <c r="J143" s="15">
        <f t="shared" si="71"/>
        <v>4657003.99</v>
      </c>
      <c r="K143" s="15">
        <f t="shared" si="71"/>
        <v>4657003.99</v>
      </c>
      <c r="L143" s="15">
        <f t="shared" si="71"/>
        <v>0</v>
      </c>
    </row>
    <row r="144" spans="1:12" x14ac:dyDescent="0.2">
      <c r="A144" s="33" t="s">
        <v>86</v>
      </c>
      <c r="B144" s="11" t="s">
        <v>3</v>
      </c>
      <c r="C144" s="11" t="s">
        <v>6</v>
      </c>
      <c r="D144" s="11" t="s">
        <v>85</v>
      </c>
      <c r="E144" s="11"/>
      <c r="F144" s="16">
        <f t="shared" ref="F144:L145" si="72">F145</f>
        <v>4656970.66</v>
      </c>
      <c r="G144" s="16">
        <f t="shared" si="72"/>
        <v>4644732</v>
      </c>
      <c r="H144" s="16">
        <f t="shared" si="72"/>
        <v>4644732</v>
      </c>
      <c r="I144" s="16">
        <f t="shared" si="72"/>
        <v>33.33</v>
      </c>
      <c r="J144" s="16">
        <f t="shared" si="72"/>
        <v>4657003.99</v>
      </c>
      <c r="K144" s="16">
        <f t="shared" si="72"/>
        <v>4657003.99</v>
      </c>
      <c r="L144" s="16">
        <f t="shared" si="72"/>
        <v>0</v>
      </c>
    </row>
    <row r="145" spans="1:12" ht="30" x14ac:dyDescent="0.2">
      <c r="A145" s="33" t="s">
        <v>54</v>
      </c>
      <c r="B145" s="11" t="s">
        <v>3</v>
      </c>
      <c r="C145" s="11" t="s">
        <v>6</v>
      </c>
      <c r="D145" s="11" t="s">
        <v>85</v>
      </c>
      <c r="E145" s="11" t="s">
        <v>51</v>
      </c>
      <c r="F145" s="16">
        <f t="shared" si="72"/>
        <v>4656970.66</v>
      </c>
      <c r="G145" s="16">
        <f t="shared" si="72"/>
        <v>4644732</v>
      </c>
      <c r="H145" s="16">
        <f t="shared" si="72"/>
        <v>4644732</v>
      </c>
      <c r="I145" s="16">
        <f t="shared" si="72"/>
        <v>33.33</v>
      </c>
      <c r="J145" s="16">
        <f t="shared" si="72"/>
        <v>4657003.99</v>
      </c>
      <c r="K145" s="16">
        <f t="shared" si="72"/>
        <v>4657003.99</v>
      </c>
      <c r="L145" s="16">
        <f t="shared" si="72"/>
        <v>0</v>
      </c>
    </row>
    <row r="146" spans="1:12" ht="45" x14ac:dyDescent="0.2">
      <c r="A146" s="33" t="s">
        <v>53</v>
      </c>
      <c r="B146" s="11" t="s">
        <v>3</v>
      </c>
      <c r="C146" s="11" t="s">
        <v>6</v>
      </c>
      <c r="D146" s="11" t="s">
        <v>85</v>
      </c>
      <c r="E146" s="11" t="s">
        <v>52</v>
      </c>
      <c r="F146" s="16">
        <v>4656970.66</v>
      </c>
      <c r="G146" s="16">
        <f>2051000+2093732+300000+200000</f>
        <v>4644732</v>
      </c>
      <c r="H146" s="16">
        <f>2051000+2093732+300000+200000</f>
        <v>4644732</v>
      </c>
      <c r="I146" s="16">
        <v>33.33</v>
      </c>
      <c r="J146" s="16">
        <f>F146+I146</f>
        <v>4657003.99</v>
      </c>
      <c r="K146" s="16">
        <f>J146</f>
        <v>4657003.99</v>
      </c>
      <c r="L146" s="16">
        <v>0</v>
      </c>
    </row>
    <row r="147" spans="1:12" ht="15.75" x14ac:dyDescent="0.2">
      <c r="A147" s="30" t="s">
        <v>13</v>
      </c>
      <c r="B147" s="13" t="s">
        <v>3</v>
      </c>
      <c r="C147" s="13" t="s">
        <v>8</v>
      </c>
      <c r="D147" s="13"/>
      <c r="E147" s="13"/>
      <c r="F147" s="17">
        <f t="shared" ref="F147:L147" si="73">F148</f>
        <v>694913</v>
      </c>
      <c r="G147" s="17">
        <f t="shared" si="73"/>
        <v>694913</v>
      </c>
      <c r="H147" s="17">
        <f t="shared" si="73"/>
        <v>694913</v>
      </c>
      <c r="I147" s="17">
        <f t="shared" si="73"/>
        <v>-182900</v>
      </c>
      <c r="J147" s="17">
        <f t="shared" si="73"/>
        <v>512013</v>
      </c>
      <c r="K147" s="17">
        <f t="shared" si="73"/>
        <v>512013</v>
      </c>
      <c r="L147" s="17">
        <f t="shared" si="73"/>
        <v>0</v>
      </c>
    </row>
    <row r="148" spans="1:12" ht="63" x14ac:dyDescent="0.2">
      <c r="A148" s="30" t="s">
        <v>166</v>
      </c>
      <c r="B148" s="13" t="s">
        <v>3</v>
      </c>
      <c r="C148" s="13" t="s">
        <v>8</v>
      </c>
      <c r="D148" s="13" t="s">
        <v>67</v>
      </c>
      <c r="E148" s="13"/>
      <c r="F148" s="17">
        <f t="shared" ref="F148:L148" si="74">F149+F153</f>
        <v>694913</v>
      </c>
      <c r="G148" s="17">
        <f t="shared" si="74"/>
        <v>694913</v>
      </c>
      <c r="H148" s="17">
        <f t="shared" si="74"/>
        <v>694913</v>
      </c>
      <c r="I148" s="17">
        <f t="shared" si="74"/>
        <v>-182900</v>
      </c>
      <c r="J148" s="17">
        <f t="shared" si="74"/>
        <v>512013</v>
      </c>
      <c r="K148" s="17">
        <f t="shared" si="74"/>
        <v>512013</v>
      </c>
      <c r="L148" s="17">
        <f t="shared" si="74"/>
        <v>0</v>
      </c>
    </row>
    <row r="149" spans="1:12" ht="45" x14ac:dyDescent="0.2">
      <c r="A149" s="32" t="s">
        <v>69</v>
      </c>
      <c r="B149" s="9" t="s">
        <v>3</v>
      </c>
      <c r="C149" s="9" t="s">
        <v>8</v>
      </c>
      <c r="D149" s="9" t="s">
        <v>66</v>
      </c>
      <c r="E149" s="9"/>
      <c r="F149" s="15">
        <f t="shared" ref="F149:J151" si="75">F150</f>
        <v>212800</v>
      </c>
      <c r="G149" s="15">
        <f t="shared" si="75"/>
        <v>212800</v>
      </c>
      <c r="H149" s="15">
        <f t="shared" si="75"/>
        <v>212800</v>
      </c>
      <c r="I149" s="15">
        <f t="shared" si="75"/>
        <v>-5423</v>
      </c>
      <c r="J149" s="15">
        <f t="shared" si="75"/>
        <v>207377</v>
      </c>
      <c r="K149" s="15">
        <f t="shared" ref="K149:L151" si="76">K150</f>
        <v>207377</v>
      </c>
      <c r="L149" s="15">
        <f t="shared" si="76"/>
        <v>0</v>
      </c>
    </row>
    <row r="150" spans="1:12" x14ac:dyDescent="0.2">
      <c r="A150" s="33" t="s">
        <v>64</v>
      </c>
      <c r="B150" s="11" t="s">
        <v>3</v>
      </c>
      <c r="C150" s="11" t="s">
        <v>8</v>
      </c>
      <c r="D150" s="11" t="s">
        <v>61</v>
      </c>
      <c r="E150" s="11"/>
      <c r="F150" s="16">
        <f t="shared" si="75"/>
        <v>212800</v>
      </c>
      <c r="G150" s="16">
        <f t="shared" si="75"/>
        <v>212800</v>
      </c>
      <c r="H150" s="16">
        <f t="shared" si="75"/>
        <v>212800</v>
      </c>
      <c r="I150" s="16">
        <f t="shared" si="75"/>
        <v>-5423</v>
      </c>
      <c r="J150" s="16">
        <f t="shared" si="75"/>
        <v>207377</v>
      </c>
      <c r="K150" s="16">
        <f t="shared" si="76"/>
        <v>207377</v>
      </c>
      <c r="L150" s="16">
        <f t="shared" si="76"/>
        <v>0</v>
      </c>
    </row>
    <row r="151" spans="1:12" ht="30" x14ac:dyDescent="0.2">
      <c r="A151" s="33" t="s">
        <v>54</v>
      </c>
      <c r="B151" s="11" t="s">
        <v>3</v>
      </c>
      <c r="C151" s="11" t="s">
        <v>8</v>
      </c>
      <c r="D151" s="11" t="s">
        <v>61</v>
      </c>
      <c r="E151" s="11" t="s">
        <v>51</v>
      </c>
      <c r="F151" s="16">
        <f t="shared" si="75"/>
        <v>212800</v>
      </c>
      <c r="G151" s="16">
        <f t="shared" si="75"/>
        <v>212800</v>
      </c>
      <c r="H151" s="16">
        <f t="shared" si="75"/>
        <v>212800</v>
      </c>
      <c r="I151" s="16">
        <f t="shared" si="75"/>
        <v>-5423</v>
      </c>
      <c r="J151" s="16">
        <f t="shared" si="75"/>
        <v>207377</v>
      </c>
      <c r="K151" s="16">
        <f t="shared" si="76"/>
        <v>207377</v>
      </c>
      <c r="L151" s="16">
        <f t="shared" si="76"/>
        <v>0</v>
      </c>
    </row>
    <row r="152" spans="1:12" ht="45" x14ac:dyDescent="0.2">
      <c r="A152" s="33" t="s">
        <v>53</v>
      </c>
      <c r="B152" s="11" t="s">
        <v>3</v>
      </c>
      <c r="C152" s="11" t="s">
        <v>8</v>
      </c>
      <c r="D152" s="11" t="s">
        <v>61</v>
      </c>
      <c r="E152" s="11" t="s">
        <v>52</v>
      </c>
      <c r="F152" s="16">
        <f>197800+15000</f>
        <v>212800</v>
      </c>
      <c r="G152" s="16">
        <f>197800+15000</f>
        <v>212800</v>
      </c>
      <c r="H152" s="16">
        <f>197800+15000</f>
        <v>212800</v>
      </c>
      <c r="I152" s="16">
        <f>-5423</f>
        <v>-5423</v>
      </c>
      <c r="J152" s="16">
        <f>H152+I152</f>
        <v>207377</v>
      </c>
      <c r="K152" s="16">
        <f>J152</f>
        <v>207377</v>
      </c>
      <c r="L152" s="16">
        <v>0</v>
      </c>
    </row>
    <row r="153" spans="1:12" ht="60" x14ac:dyDescent="0.2">
      <c r="A153" s="32" t="s">
        <v>70</v>
      </c>
      <c r="B153" s="9" t="s">
        <v>3</v>
      </c>
      <c r="C153" s="9" t="s">
        <v>8</v>
      </c>
      <c r="D153" s="9" t="s">
        <v>71</v>
      </c>
      <c r="E153" s="9"/>
      <c r="F153" s="15">
        <f t="shared" ref="F153:K153" si="77">F154+F157</f>
        <v>482113</v>
      </c>
      <c r="G153" s="15">
        <f t="shared" si="77"/>
        <v>482113</v>
      </c>
      <c r="H153" s="15">
        <f t="shared" si="77"/>
        <v>482113</v>
      </c>
      <c r="I153" s="15">
        <f t="shared" si="77"/>
        <v>-177477</v>
      </c>
      <c r="J153" s="15">
        <f t="shared" si="77"/>
        <v>304636</v>
      </c>
      <c r="K153" s="15">
        <f t="shared" si="77"/>
        <v>304636</v>
      </c>
      <c r="L153" s="15">
        <f>L154</f>
        <v>0</v>
      </c>
    </row>
    <row r="154" spans="1:12" x14ac:dyDescent="0.2">
      <c r="A154" s="33" t="s">
        <v>64</v>
      </c>
      <c r="B154" s="11" t="s">
        <v>3</v>
      </c>
      <c r="C154" s="11" t="s">
        <v>8</v>
      </c>
      <c r="D154" s="11" t="s">
        <v>72</v>
      </c>
      <c r="E154" s="11"/>
      <c r="F154" s="16">
        <f t="shared" ref="F154:K155" si="78">F155</f>
        <v>466113</v>
      </c>
      <c r="G154" s="16">
        <f t="shared" si="78"/>
        <v>466113</v>
      </c>
      <c r="H154" s="16">
        <f t="shared" si="78"/>
        <v>466113</v>
      </c>
      <c r="I154" s="16">
        <f t="shared" si="78"/>
        <v>-165477</v>
      </c>
      <c r="J154" s="16">
        <f t="shared" si="78"/>
        <v>300636</v>
      </c>
      <c r="K154" s="16">
        <f t="shared" si="78"/>
        <v>300636</v>
      </c>
      <c r="L154" s="16">
        <f>L155</f>
        <v>0</v>
      </c>
    </row>
    <row r="155" spans="1:12" ht="30" x14ac:dyDescent="0.2">
      <c r="A155" s="33" t="s">
        <v>54</v>
      </c>
      <c r="B155" s="11" t="s">
        <v>3</v>
      </c>
      <c r="C155" s="11" t="s">
        <v>8</v>
      </c>
      <c r="D155" s="11" t="s">
        <v>72</v>
      </c>
      <c r="E155" s="11" t="s">
        <v>51</v>
      </c>
      <c r="F155" s="16">
        <f t="shared" si="78"/>
        <v>466113</v>
      </c>
      <c r="G155" s="16">
        <f t="shared" si="78"/>
        <v>466113</v>
      </c>
      <c r="H155" s="16">
        <f t="shared" si="78"/>
        <v>466113</v>
      </c>
      <c r="I155" s="16">
        <f t="shared" si="78"/>
        <v>-165477</v>
      </c>
      <c r="J155" s="16">
        <f t="shared" si="78"/>
        <v>300636</v>
      </c>
      <c r="K155" s="16">
        <f t="shared" si="78"/>
        <v>300636</v>
      </c>
      <c r="L155" s="16">
        <f>L156</f>
        <v>0</v>
      </c>
    </row>
    <row r="156" spans="1:12" ht="45" x14ac:dyDescent="0.2">
      <c r="A156" s="33" t="s">
        <v>53</v>
      </c>
      <c r="B156" s="11" t="s">
        <v>3</v>
      </c>
      <c r="C156" s="11" t="s">
        <v>8</v>
      </c>
      <c r="D156" s="11" t="s">
        <v>72</v>
      </c>
      <c r="E156" s="11" t="s">
        <v>52</v>
      </c>
      <c r="F156" s="16">
        <v>466113</v>
      </c>
      <c r="G156" s="16">
        <v>466113</v>
      </c>
      <c r="H156" s="16">
        <v>466113</v>
      </c>
      <c r="I156" s="16">
        <f>-165477</f>
        <v>-165477</v>
      </c>
      <c r="J156" s="16">
        <f>H156+I156</f>
        <v>300636</v>
      </c>
      <c r="K156" s="16">
        <f>J156</f>
        <v>300636</v>
      </c>
      <c r="L156" s="16">
        <v>0</v>
      </c>
    </row>
    <row r="157" spans="1:12" ht="45" x14ac:dyDescent="0.2">
      <c r="A157" s="33" t="s">
        <v>93</v>
      </c>
      <c r="B157" s="11" t="s">
        <v>3</v>
      </c>
      <c r="C157" s="11" t="s">
        <v>8</v>
      </c>
      <c r="D157" s="11" t="s">
        <v>94</v>
      </c>
      <c r="E157" s="11"/>
      <c r="F157" s="16">
        <f t="shared" ref="F157:L158" si="79">F158</f>
        <v>16000</v>
      </c>
      <c r="G157" s="16">
        <f t="shared" si="79"/>
        <v>16000</v>
      </c>
      <c r="H157" s="16">
        <f t="shared" si="79"/>
        <v>16000</v>
      </c>
      <c r="I157" s="16">
        <f t="shared" si="79"/>
        <v>-12000</v>
      </c>
      <c r="J157" s="16">
        <f t="shared" si="79"/>
        <v>4000</v>
      </c>
      <c r="K157" s="16">
        <f t="shared" si="79"/>
        <v>4000</v>
      </c>
      <c r="L157" s="16">
        <f t="shared" si="79"/>
        <v>0</v>
      </c>
    </row>
    <row r="158" spans="1:12" ht="30" x14ac:dyDescent="0.2">
      <c r="A158" s="33" t="s">
        <v>54</v>
      </c>
      <c r="B158" s="11" t="s">
        <v>3</v>
      </c>
      <c r="C158" s="11" t="s">
        <v>8</v>
      </c>
      <c r="D158" s="11" t="s">
        <v>94</v>
      </c>
      <c r="E158" s="11" t="s">
        <v>51</v>
      </c>
      <c r="F158" s="16">
        <f t="shared" si="79"/>
        <v>16000</v>
      </c>
      <c r="G158" s="16">
        <f t="shared" si="79"/>
        <v>16000</v>
      </c>
      <c r="H158" s="16">
        <f t="shared" si="79"/>
        <v>16000</v>
      </c>
      <c r="I158" s="16">
        <f t="shared" si="79"/>
        <v>-12000</v>
      </c>
      <c r="J158" s="16">
        <f t="shared" si="79"/>
        <v>4000</v>
      </c>
      <c r="K158" s="16">
        <f t="shared" si="79"/>
        <v>4000</v>
      </c>
      <c r="L158" s="16">
        <f t="shared" si="79"/>
        <v>0</v>
      </c>
    </row>
    <row r="159" spans="1:12" ht="45" x14ac:dyDescent="0.2">
      <c r="A159" s="33" t="s">
        <v>53</v>
      </c>
      <c r="B159" s="11" t="s">
        <v>3</v>
      </c>
      <c r="C159" s="11" t="s">
        <v>8</v>
      </c>
      <c r="D159" s="11" t="s">
        <v>94</v>
      </c>
      <c r="E159" s="11" t="s">
        <v>52</v>
      </c>
      <c r="F159" s="16">
        <v>16000</v>
      </c>
      <c r="G159" s="16">
        <v>16000</v>
      </c>
      <c r="H159" s="16">
        <v>16000</v>
      </c>
      <c r="I159" s="16">
        <f>-12000</f>
        <v>-12000</v>
      </c>
      <c r="J159" s="16">
        <f>H159+I159</f>
        <v>4000</v>
      </c>
      <c r="K159" s="16">
        <f>J159</f>
        <v>4000</v>
      </c>
      <c r="L159" s="16">
        <v>0</v>
      </c>
    </row>
    <row r="160" spans="1:12" ht="15.75" x14ac:dyDescent="0.2">
      <c r="A160" s="38" t="s">
        <v>16</v>
      </c>
      <c r="B160" s="13" t="s">
        <v>7</v>
      </c>
      <c r="C160" s="11"/>
      <c r="D160" s="13"/>
      <c r="E160" s="13"/>
      <c r="F160" s="17">
        <f t="shared" ref="F160:L160" si="80">F161+F181</f>
        <v>38675292</v>
      </c>
      <c r="G160" s="17">
        <f t="shared" si="80"/>
        <v>70226199</v>
      </c>
      <c r="H160" s="17">
        <f t="shared" si="80"/>
        <v>70226199</v>
      </c>
      <c r="I160" s="17">
        <f t="shared" si="80"/>
        <v>16597149.58</v>
      </c>
      <c r="J160" s="17">
        <f t="shared" si="80"/>
        <v>55272441.579999998</v>
      </c>
      <c r="K160" s="17">
        <f t="shared" si="80"/>
        <v>55272441.579999998</v>
      </c>
      <c r="L160" s="17">
        <f t="shared" si="80"/>
        <v>0</v>
      </c>
    </row>
    <row r="161" spans="1:12" ht="15.75" x14ac:dyDescent="0.2">
      <c r="A161" s="38" t="s">
        <v>14</v>
      </c>
      <c r="B161" s="13" t="s">
        <v>7</v>
      </c>
      <c r="C161" s="13" t="s">
        <v>1</v>
      </c>
      <c r="D161" s="13"/>
      <c r="E161" s="13"/>
      <c r="F161" s="17">
        <f t="shared" ref="F161:L162" si="81">F162</f>
        <v>15819181</v>
      </c>
      <c r="G161" s="17">
        <f t="shared" si="81"/>
        <v>64725288</v>
      </c>
      <c r="H161" s="17">
        <f t="shared" si="81"/>
        <v>64725288</v>
      </c>
      <c r="I161" s="17">
        <f t="shared" si="81"/>
        <v>12729949.98</v>
      </c>
      <c r="J161" s="17">
        <f t="shared" si="81"/>
        <v>28549130.98</v>
      </c>
      <c r="K161" s="17">
        <f t="shared" si="81"/>
        <v>28549130.98</v>
      </c>
      <c r="L161" s="17">
        <f t="shared" si="81"/>
        <v>0</v>
      </c>
    </row>
    <row r="162" spans="1:12" ht="47.25" x14ac:dyDescent="0.2">
      <c r="A162" s="30" t="s">
        <v>160</v>
      </c>
      <c r="B162" s="13" t="s">
        <v>7</v>
      </c>
      <c r="C162" s="13" t="s">
        <v>1</v>
      </c>
      <c r="D162" s="13" t="s">
        <v>89</v>
      </c>
      <c r="E162" s="13"/>
      <c r="F162" s="17">
        <f>F163</f>
        <v>15819181</v>
      </c>
      <c r="G162" s="17">
        <f t="shared" si="81"/>
        <v>64725288</v>
      </c>
      <c r="H162" s="17">
        <f t="shared" si="81"/>
        <v>64725288</v>
      </c>
      <c r="I162" s="17">
        <f t="shared" si="81"/>
        <v>12729949.98</v>
      </c>
      <c r="J162" s="17">
        <f t="shared" si="81"/>
        <v>28549130.98</v>
      </c>
      <c r="K162" s="17">
        <f t="shared" si="81"/>
        <v>28549130.98</v>
      </c>
      <c r="L162" s="17">
        <f t="shared" si="81"/>
        <v>0</v>
      </c>
    </row>
    <row r="163" spans="1:12" ht="60" x14ac:dyDescent="0.2">
      <c r="A163" s="32" t="s">
        <v>65</v>
      </c>
      <c r="B163" s="9" t="s">
        <v>7</v>
      </c>
      <c r="C163" s="9" t="s">
        <v>1</v>
      </c>
      <c r="D163" s="9" t="s">
        <v>88</v>
      </c>
      <c r="E163" s="9"/>
      <c r="F163" s="15">
        <f>F164+F169+F172+F175+F178</f>
        <v>15819181</v>
      </c>
      <c r="G163" s="15">
        <f t="shared" ref="G163:L163" si="82">G164+G169+G172+G175+G178</f>
        <v>64725288</v>
      </c>
      <c r="H163" s="15">
        <f t="shared" si="82"/>
        <v>64725288</v>
      </c>
      <c r="I163" s="15">
        <f t="shared" si="82"/>
        <v>12729949.98</v>
      </c>
      <c r="J163" s="15">
        <f t="shared" si="82"/>
        <v>28549130.98</v>
      </c>
      <c r="K163" s="15">
        <f t="shared" si="82"/>
        <v>28549130.98</v>
      </c>
      <c r="L163" s="15">
        <f t="shared" si="82"/>
        <v>0</v>
      </c>
    </row>
    <row r="164" spans="1:12" x14ac:dyDescent="0.2">
      <c r="A164" s="33" t="s">
        <v>64</v>
      </c>
      <c r="B164" s="11" t="s">
        <v>7</v>
      </c>
      <c r="C164" s="11" t="s">
        <v>1</v>
      </c>
      <c r="D164" s="11" t="s">
        <v>87</v>
      </c>
      <c r="E164" s="11"/>
      <c r="F164" s="16">
        <f>F165+F167</f>
        <v>15819181</v>
      </c>
      <c r="G164" s="16">
        <f t="shared" ref="G164:L164" si="83">G165+G167</f>
        <v>3498000</v>
      </c>
      <c r="H164" s="16">
        <f t="shared" si="83"/>
        <v>3498000</v>
      </c>
      <c r="I164" s="16">
        <f t="shared" si="83"/>
        <v>0</v>
      </c>
      <c r="J164" s="16">
        <f t="shared" si="83"/>
        <v>15819181</v>
      </c>
      <c r="K164" s="16">
        <f t="shared" si="83"/>
        <v>15819181</v>
      </c>
      <c r="L164" s="16">
        <f t="shared" si="83"/>
        <v>0</v>
      </c>
    </row>
    <row r="165" spans="1:12" ht="30" x14ac:dyDescent="0.2">
      <c r="A165" s="33" t="s">
        <v>54</v>
      </c>
      <c r="B165" s="11" t="s">
        <v>7</v>
      </c>
      <c r="C165" s="11" t="s">
        <v>1</v>
      </c>
      <c r="D165" s="11" t="s">
        <v>87</v>
      </c>
      <c r="E165" s="11" t="s">
        <v>51</v>
      </c>
      <c r="F165" s="16">
        <f t="shared" ref="F165:L165" si="84">F166</f>
        <v>12949181</v>
      </c>
      <c r="G165" s="16">
        <f t="shared" si="84"/>
        <v>628000</v>
      </c>
      <c r="H165" s="16">
        <f t="shared" si="84"/>
        <v>628000</v>
      </c>
      <c r="I165" s="16">
        <f t="shared" si="84"/>
        <v>0</v>
      </c>
      <c r="J165" s="16">
        <f t="shared" si="84"/>
        <v>12949181</v>
      </c>
      <c r="K165" s="16">
        <f t="shared" si="84"/>
        <v>12949181</v>
      </c>
      <c r="L165" s="16">
        <f t="shared" si="84"/>
        <v>0</v>
      </c>
    </row>
    <row r="166" spans="1:12" ht="45" x14ac:dyDescent="0.2">
      <c r="A166" s="33" t="s">
        <v>53</v>
      </c>
      <c r="B166" s="11" t="s">
        <v>7</v>
      </c>
      <c r="C166" s="11" t="s">
        <v>1</v>
      </c>
      <c r="D166" s="11" t="s">
        <v>87</v>
      </c>
      <c r="E166" s="11" t="s">
        <v>52</v>
      </c>
      <c r="F166" s="16">
        <v>12949181</v>
      </c>
      <c r="G166" s="16">
        <f>100000+478000+50000</f>
        <v>628000</v>
      </c>
      <c r="H166" s="16">
        <f>100000+478000+50000</f>
        <v>628000</v>
      </c>
      <c r="I166" s="16">
        <v>0</v>
      </c>
      <c r="J166" s="16">
        <f>F166+I166</f>
        <v>12949181</v>
      </c>
      <c r="K166" s="16">
        <f>J166</f>
        <v>12949181</v>
      </c>
      <c r="L166" s="16">
        <v>0</v>
      </c>
    </row>
    <row r="167" spans="1:12" ht="30" x14ac:dyDescent="0.2">
      <c r="A167" s="33" t="s">
        <v>184</v>
      </c>
      <c r="B167" s="11" t="s">
        <v>7</v>
      </c>
      <c r="C167" s="11" t="s">
        <v>1</v>
      </c>
      <c r="D167" s="11" t="s">
        <v>87</v>
      </c>
      <c r="E167" s="11" t="s">
        <v>181</v>
      </c>
      <c r="F167" s="16">
        <f t="shared" ref="F167:L167" si="85">F168</f>
        <v>2870000</v>
      </c>
      <c r="G167" s="16">
        <f t="shared" si="85"/>
        <v>2870000</v>
      </c>
      <c r="H167" s="16">
        <f t="shared" si="85"/>
        <v>2870000</v>
      </c>
      <c r="I167" s="16">
        <f t="shared" si="85"/>
        <v>0</v>
      </c>
      <c r="J167" s="16">
        <f t="shared" si="85"/>
        <v>2870000</v>
      </c>
      <c r="K167" s="16">
        <f t="shared" si="85"/>
        <v>2870000</v>
      </c>
      <c r="L167" s="16">
        <f t="shared" si="85"/>
        <v>0</v>
      </c>
    </row>
    <row r="168" spans="1:12" x14ac:dyDescent="0.2">
      <c r="A168" s="33" t="s">
        <v>182</v>
      </c>
      <c r="B168" s="11" t="s">
        <v>7</v>
      </c>
      <c r="C168" s="11" t="s">
        <v>1</v>
      </c>
      <c r="D168" s="11" t="s">
        <v>87</v>
      </c>
      <c r="E168" s="11" t="s">
        <v>183</v>
      </c>
      <c r="F168" s="16">
        <v>2870000</v>
      </c>
      <c r="G168" s="16">
        <v>2870000</v>
      </c>
      <c r="H168" s="16">
        <v>2870000</v>
      </c>
      <c r="I168" s="16">
        <f>28651+11369-40020</f>
        <v>0</v>
      </c>
      <c r="J168" s="16">
        <f>H168+I168</f>
        <v>2870000</v>
      </c>
      <c r="K168" s="16">
        <f>J168</f>
        <v>2870000</v>
      </c>
      <c r="L168" s="16">
        <v>0</v>
      </c>
    </row>
    <row r="169" spans="1:12" ht="60" x14ac:dyDescent="0.2">
      <c r="A169" s="33" t="s">
        <v>207</v>
      </c>
      <c r="B169" s="11" t="s">
        <v>7</v>
      </c>
      <c r="C169" s="11" t="s">
        <v>1</v>
      </c>
      <c r="D169" s="11" t="s">
        <v>206</v>
      </c>
      <c r="E169" s="11"/>
      <c r="F169" s="16">
        <f>F170</f>
        <v>0</v>
      </c>
      <c r="G169" s="16">
        <f t="shared" ref="G169:H169" si="86">G172+G174</f>
        <v>19611822</v>
      </c>
      <c r="H169" s="16">
        <f t="shared" si="86"/>
        <v>19611822</v>
      </c>
      <c r="I169" s="16">
        <f>I170</f>
        <v>2780360</v>
      </c>
      <c r="J169" s="16">
        <f>F169+I169</f>
        <v>2780360</v>
      </c>
      <c r="K169" s="16">
        <f>J169</f>
        <v>2780360</v>
      </c>
      <c r="L169" s="16">
        <f t="shared" ref="L169" si="87">L172+L174</f>
        <v>0</v>
      </c>
    </row>
    <row r="170" spans="1:12" ht="30" x14ac:dyDescent="0.2">
      <c r="A170" s="33" t="s">
        <v>184</v>
      </c>
      <c r="B170" s="11" t="s">
        <v>7</v>
      </c>
      <c r="C170" s="11" t="s">
        <v>1</v>
      </c>
      <c r="D170" s="11" t="s">
        <v>206</v>
      </c>
      <c r="E170" s="11" t="s">
        <v>181</v>
      </c>
      <c r="F170" s="16">
        <f>F171</f>
        <v>0</v>
      </c>
      <c r="G170" s="16">
        <f t="shared" ref="G170:L170" si="88">G171</f>
        <v>2870000</v>
      </c>
      <c r="H170" s="16">
        <f t="shared" si="88"/>
        <v>2870000</v>
      </c>
      <c r="I170" s="16">
        <f t="shared" si="88"/>
        <v>2780360</v>
      </c>
      <c r="J170" s="16">
        <f t="shared" si="88"/>
        <v>2780360</v>
      </c>
      <c r="K170" s="16">
        <f t="shared" si="88"/>
        <v>2780360</v>
      </c>
      <c r="L170" s="16">
        <f t="shared" si="88"/>
        <v>0</v>
      </c>
    </row>
    <row r="171" spans="1:12" x14ac:dyDescent="0.2">
      <c r="A171" s="33" t="s">
        <v>182</v>
      </c>
      <c r="B171" s="11" t="s">
        <v>7</v>
      </c>
      <c r="C171" s="11" t="s">
        <v>1</v>
      </c>
      <c r="D171" s="11" t="s">
        <v>206</v>
      </c>
      <c r="E171" s="11" t="s">
        <v>183</v>
      </c>
      <c r="F171" s="16">
        <v>0</v>
      </c>
      <c r="G171" s="16">
        <v>2870000</v>
      </c>
      <c r="H171" s="16">
        <v>2870000</v>
      </c>
      <c r="I171" s="16">
        <v>2780360</v>
      </c>
      <c r="J171" s="16">
        <f>F171+I171</f>
        <v>2780360</v>
      </c>
      <c r="K171" s="16">
        <f>J171</f>
        <v>2780360</v>
      </c>
      <c r="L171" s="16">
        <v>0</v>
      </c>
    </row>
    <row r="172" spans="1:12" ht="60" x14ac:dyDescent="0.2">
      <c r="A172" s="33" t="s">
        <v>209</v>
      </c>
      <c r="B172" s="11" t="s">
        <v>7</v>
      </c>
      <c r="C172" s="11" t="s">
        <v>1</v>
      </c>
      <c r="D172" s="11" t="s">
        <v>208</v>
      </c>
      <c r="E172" s="11"/>
      <c r="F172" s="16">
        <f>F173</f>
        <v>0</v>
      </c>
      <c r="G172" s="16">
        <f t="shared" ref="G172:H172" si="89">G175+G177</f>
        <v>16741822</v>
      </c>
      <c r="H172" s="16">
        <f t="shared" si="89"/>
        <v>16741822</v>
      </c>
      <c r="I172" s="16">
        <f>I173</f>
        <v>343640</v>
      </c>
      <c r="J172" s="16">
        <f>F172+I172</f>
        <v>343640</v>
      </c>
      <c r="K172" s="16">
        <f>J172</f>
        <v>343640</v>
      </c>
      <c r="L172" s="16">
        <f t="shared" ref="L172" si="90">L175+L177</f>
        <v>0</v>
      </c>
    </row>
    <row r="173" spans="1:12" ht="30" x14ac:dyDescent="0.2">
      <c r="A173" s="33" t="s">
        <v>184</v>
      </c>
      <c r="B173" s="11" t="s">
        <v>7</v>
      </c>
      <c r="C173" s="11" t="s">
        <v>1</v>
      </c>
      <c r="D173" s="11" t="s">
        <v>208</v>
      </c>
      <c r="E173" s="11" t="s">
        <v>181</v>
      </c>
      <c r="F173" s="16">
        <f>F174</f>
        <v>0</v>
      </c>
      <c r="G173" s="16">
        <f t="shared" ref="G173:L173" si="91">G174</f>
        <v>2870000</v>
      </c>
      <c r="H173" s="16">
        <f t="shared" si="91"/>
        <v>2870000</v>
      </c>
      <c r="I173" s="16">
        <f t="shared" si="91"/>
        <v>343640</v>
      </c>
      <c r="J173" s="16">
        <f t="shared" si="91"/>
        <v>343640</v>
      </c>
      <c r="K173" s="16">
        <f t="shared" si="91"/>
        <v>343640</v>
      </c>
      <c r="L173" s="16">
        <f t="shared" si="91"/>
        <v>0</v>
      </c>
    </row>
    <row r="174" spans="1:12" x14ac:dyDescent="0.2">
      <c r="A174" s="33" t="s">
        <v>182</v>
      </c>
      <c r="B174" s="11" t="s">
        <v>7</v>
      </c>
      <c r="C174" s="11" t="s">
        <v>1</v>
      </c>
      <c r="D174" s="11" t="s">
        <v>208</v>
      </c>
      <c r="E174" s="11" t="s">
        <v>183</v>
      </c>
      <c r="F174" s="16">
        <v>0</v>
      </c>
      <c r="G174" s="16">
        <v>2870000</v>
      </c>
      <c r="H174" s="16">
        <v>2870000</v>
      </c>
      <c r="I174" s="16">
        <v>343640</v>
      </c>
      <c r="J174" s="16">
        <f>F174+I174</f>
        <v>343640</v>
      </c>
      <c r="K174" s="16">
        <f>J174</f>
        <v>343640</v>
      </c>
      <c r="L174" s="16">
        <v>0</v>
      </c>
    </row>
    <row r="175" spans="1:12" ht="60" x14ac:dyDescent="0.2">
      <c r="A175" s="33" t="s">
        <v>212</v>
      </c>
      <c r="B175" s="11" t="s">
        <v>7</v>
      </c>
      <c r="C175" s="11" t="s">
        <v>1</v>
      </c>
      <c r="D175" s="11" t="s">
        <v>210</v>
      </c>
      <c r="E175" s="11"/>
      <c r="F175" s="16">
        <f>F176</f>
        <v>0</v>
      </c>
      <c r="G175" s="16">
        <f t="shared" ref="G175:H175" si="92">G178+G180</f>
        <v>13871822</v>
      </c>
      <c r="H175" s="16">
        <f t="shared" si="92"/>
        <v>13871822</v>
      </c>
      <c r="I175" s="16">
        <f>I176</f>
        <v>8549295.4800000004</v>
      </c>
      <c r="J175" s="16">
        <f>F175+I175</f>
        <v>8549295.4800000004</v>
      </c>
      <c r="K175" s="16">
        <f>J175</f>
        <v>8549295.4800000004</v>
      </c>
      <c r="L175" s="16">
        <f t="shared" ref="L175" si="93">L178+L180</f>
        <v>0</v>
      </c>
    </row>
    <row r="176" spans="1:12" ht="30" x14ac:dyDescent="0.2">
      <c r="A176" s="33" t="s">
        <v>184</v>
      </c>
      <c r="B176" s="11" t="s">
        <v>7</v>
      </c>
      <c r="C176" s="11" t="s">
        <v>1</v>
      </c>
      <c r="D176" s="11" t="s">
        <v>210</v>
      </c>
      <c r="E176" s="11" t="s">
        <v>181</v>
      </c>
      <c r="F176" s="16">
        <f>F177</f>
        <v>0</v>
      </c>
      <c r="G176" s="16">
        <f t="shared" ref="G176:L176" si="94">G177</f>
        <v>2870000</v>
      </c>
      <c r="H176" s="16">
        <f t="shared" si="94"/>
        <v>2870000</v>
      </c>
      <c r="I176" s="16">
        <f t="shared" si="94"/>
        <v>8549295.4800000004</v>
      </c>
      <c r="J176" s="16">
        <f t="shared" si="94"/>
        <v>8549295.4800000004</v>
      </c>
      <c r="K176" s="16">
        <f t="shared" si="94"/>
        <v>8549295.4800000004</v>
      </c>
      <c r="L176" s="16">
        <f t="shared" si="94"/>
        <v>0</v>
      </c>
    </row>
    <row r="177" spans="1:12" x14ac:dyDescent="0.2">
      <c r="A177" s="33" t="s">
        <v>182</v>
      </c>
      <c r="B177" s="11" t="s">
        <v>7</v>
      </c>
      <c r="C177" s="11" t="s">
        <v>1</v>
      </c>
      <c r="D177" s="11" t="s">
        <v>210</v>
      </c>
      <c r="E177" s="11" t="s">
        <v>183</v>
      </c>
      <c r="F177" s="16">
        <v>0</v>
      </c>
      <c r="G177" s="16">
        <v>2870000</v>
      </c>
      <c r="H177" s="16">
        <v>2870000</v>
      </c>
      <c r="I177" s="16">
        <f>3666355+4882940.48</f>
        <v>8549295.4800000004</v>
      </c>
      <c r="J177" s="16">
        <f>F177+I177</f>
        <v>8549295.4800000004</v>
      </c>
      <c r="K177" s="16">
        <f>J177</f>
        <v>8549295.4800000004</v>
      </c>
      <c r="L177" s="16">
        <v>0</v>
      </c>
    </row>
    <row r="178" spans="1:12" ht="75" x14ac:dyDescent="0.2">
      <c r="A178" s="33" t="s">
        <v>213</v>
      </c>
      <c r="B178" s="11" t="s">
        <v>7</v>
      </c>
      <c r="C178" s="11" t="s">
        <v>1</v>
      </c>
      <c r="D178" s="11" t="s">
        <v>211</v>
      </c>
      <c r="E178" s="11"/>
      <c r="F178" s="16">
        <f>F179</f>
        <v>0</v>
      </c>
      <c r="G178" s="16">
        <f t="shared" ref="G178:L178" si="95">G181+G183</f>
        <v>11001822</v>
      </c>
      <c r="H178" s="16">
        <f t="shared" si="95"/>
        <v>11001822</v>
      </c>
      <c r="I178" s="16">
        <f>I179</f>
        <v>1056654.5</v>
      </c>
      <c r="J178" s="16">
        <f>F178+I178</f>
        <v>1056654.5</v>
      </c>
      <c r="K178" s="16">
        <f>J178</f>
        <v>1056654.5</v>
      </c>
      <c r="L178" s="16">
        <f t="shared" si="95"/>
        <v>0</v>
      </c>
    </row>
    <row r="179" spans="1:12" ht="30" x14ac:dyDescent="0.2">
      <c r="A179" s="33" t="s">
        <v>184</v>
      </c>
      <c r="B179" s="11" t="s">
        <v>7</v>
      </c>
      <c r="C179" s="11" t="s">
        <v>1</v>
      </c>
      <c r="D179" s="11" t="s">
        <v>211</v>
      </c>
      <c r="E179" s="11" t="s">
        <v>181</v>
      </c>
      <c r="F179" s="16">
        <f>F180</f>
        <v>0</v>
      </c>
      <c r="G179" s="16">
        <f t="shared" ref="G179:L179" si="96">G180</f>
        <v>2870000</v>
      </c>
      <c r="H179" s="16">
        <f t="shared" si="96"/>
        <v>2870000</v>
      </c>
      <c r="I179" s="16">
        <f t="shared" si="96"/>
        <v>1056654.5</v>
      </c>
      <c r="J179" s="16">
        <f t="shared" si="96"/>
        <v>1056654.5</v>
      </c>
      <c r="K179" s="16">
        <f t="shared" si="96"/>
        <v>1056654.5</v>
      </c>
      <c r="L179" s="16">
        <f t="shared" si="96"/>
        <v>0</v>
      </c>
    </row>
    <row r="180" spans="1:12" x14ac:dyDescent="0.2">
      <c r="A180" s="33" t="s">
        <v>182</v>
      </c>
      <c r="B180" s="11" t="s">
        <v>7</v>
      </c>
      <c r="C180" s="11" t="s">
        <v>1</v>
      </c>
      <c r="D180" s="11" t="s">
        <v>211</v>
      </c>
      <c r="E180" s="11" t="s">
        <v>183</v>
      </c>
      <c r="F180" s="16">
        <v>0</v>
      </c>
      <c r="G180" s="16">
        <v>2870000</v>
      </c>
      <c r="H180" s="16">
        <v>2870000</v>
      </c>
      <c r="I180" s="16">
        <f>453145+603509.5</f>
        <v>1056654.5</v>
      </c>
      <c r="J180" s="16">
        <f>F180+I180</f>
        <v>1056654.5</v>
      </c>
      <c r="K180" s="16">
        <f>J180</f>
        <v>1056654.5</v>
      </c>
      <c r="L180" s="16">
        <v>0</v>
      </c>
    </row>
    <row r="181" spans="1:12" ht="15.75" x14ac:dyDescent="0.2">
      <c r="A181" s="30" t="s">
        <v>19</v>
      </c>
      <c r="B181" s="13" t="s">
        <v>7</v>
      </c>
      <c r="C181" s="13" t="s">
        <v>5</v>
      </c>
      <c r="D181" s="13"/>
      <c r="E181" s="13"/>
      <c r="F181" s="17">
        <f t="shared" ref="F181:L181" si="97">F182</f>
        <v>22856111</v>
      </c>
      <c r="G181" s="17">
        <f t="shared" si="97"/>
        <v>5500911</v>
      </c>
      <c r="H181" s="17">
        <f t="shared" si="97"/>
        <v>5500911</v>
      </c>
      <c r="I181" s="17">
        <f t="shared" si="97"/>
        <v>3867199.6</v>
      </c>
      <c r="J181" s="17">
        <f t="shared" si="97"/>
        <v>26723310.600000001</v>
      </c>
      <c r="K181" s="17">
        <f t="shared" si="97"/>
        <v>26723310.600000001</v>
      </c>
      <c r="L181" s="17">
        <f t="shared" si="97"/>
        <v>0</v>
      </c>
    </row>
    <row r="182" spans="1:12" ht="63" x14ac:dyDescent="0.2">
      <c r="A182" s="34" t="s">
        <v>164</v>
      </c>
      <c r="B182" s="13" t="s">
        <v>7</v>
      </c>
      <c r="C182" s="13" t="s">
        <v>5</v>
      </c>
      <c r="D182" s="13" t="s">
        <v>90</v>
      </c>
      <c r="E182" s="13"/>
      <c r="F182" s="17">
        <f>F183</f>
        <v>22856111</v>
      </c>
      <c r="G182" s="17">
        <f>G183</f>
        <v>5500911</v>
      </c>
      <c r="H182" s="17">
        <f>H183</f>
        <v>5500911</v>
      </c>
      <c r="I182" s="17">
        <f t="shared" ref="I182:L182" si="98">I183</f>
        <v>3867199.6</v>
      </c>
      <c r="J182" s="17">
        <f t="shared" si="98"/>
        <v>26723310.600000001</v>
      </c>
      <c r="K182" s="17">
        <f t="shared" si="98"/>
        <v>26723310.600000001</v>
      </c>
      <c r="L182" s="17">
        <f t="shared" si="98"/>
        <v>0</v>
      </c>
    </row>
    <row r="183" spans="1:12" ht="60" x14ac:dyDescent="0.2">
      <c r="A183" s="32" t="s">
        <v>91</v>
      </c>
      <c r="B183" s="9" t="s">
        <v>7</v>
      </c>
      <c r="C183" s="9" t="s">
        <v>5</v>
      </c>
      <c r="D183" s="9" t="s">
        <v>100</v>
      </c>
      <c r="E183" s="9"/>
      <c r="F183" s="15">
        <f>F184+F187+F190+F193</f>
        <v>22856111</v>
      </c>
      <c r="G183" s="15">
        <f t="shared" ref="G183:L183" si="99">G184+G187+G190+G193</f>
        <v>5500911</v>
      </c>
      <c r="H183" s="15">
        <f t="shared" si="99"/>
        <v>5500911</v>
      </c>
      <c r="I183" s="15">
        <f t="shared" si="99"/>
        <v>3867199.6</v>
      </c>
      <c r="J183" s="15">
        <f t="shared" si="99"/>
        <v>26723310.600000001</v>
      </c>
      <c r="K183" s="15">
        <f t="shared" si="99"/>
        <v>26723310.600000001</v>
      </c>
      <c r="L183" s="15">
        <f t="shared" si="99"/>
        <v>0</v>
      </c>
    </row>
    <row r="184" spans="1:12" x14ac:dyDescent="0.2">
      <c r="A184" s="33" t="s">
        <v>64</v>
      </c>
      <c r="B184" s="11" t="s">
        <v>7</v>
      </c>
      <c r="C184" s="11" t="s">
        <v>5</v>
      </c>
      <c r="D184" s="11" t="s">
        <v>101</v>
      </c>
      <c r="E184" s="11"/>
      <c r="F184" s="16">
        <f t="shared" ref="F184:L185" si="100">F185</f>
        <v>1799320</v>
      </c>
      <c r="G184" s="16">
        <f t="shared" si="100"/>
        <v>1811320</v>
      </c>
      <c r="H184" s="16">
        <f t="shared" si="100"/>
        <v>1811320</v>
      </c>
      <c r="I184" s="16">
        <f t="shared" si="100"/>
        <v>0</v>
      </c>
      <c r="J184" s="16">
        <f t="shared" si="100"/>
        <v>1799320</v>
      </c>
      <c r="K184" s="16">
        <f t="shared" si="100"/>
        <v>1799320</v>
      </c>
      <c r="L184" s="16">
        <f t="shared" si="100"/>
        <v>0</v>
      </c>
    </row>
    <row r="185" spans="1:12" ht="30" x14ac:dyDescent="0.2">
      <c r="A185" s="33" t="s">
        <v>54</v>
      </c>
      <c r="B185" s="11" t="s">
        <v>7</v>
      </c>
      <c r="C185" s="11" t="s">
        <v>5</v>
      </c>
      <c r="D185" s="11" t="s">
        <v>101</v>
      </c>
      <c r="E185" s="11" t="s">
        <v>51</v>
      </c>
      <c r="F185" s="16">
        <f t="shared" si="100"/>
        <v>1799320</v>
      </c>
      <c r="G185" s="16">
        <f t="shared" si="100"/>
        <v>1811320</v>
      </c>
      <c r="H185" s="16">
        <f t="shared" si="100"/>
        <v>1811320</v>
      </c>
      <c r="I185" s="16">
        <f t="shared" si="100"/>
        <v>0</v>
      </c>
      <c r="J185" s="16">
        <f t="shared" si="100"/>
        <v>1799320</v>
      </c>
      <c r="K185" s="16">
        <f t="shared" si="100"/>
        <v>1799320</v>
      </c>
      <c r="L185" s="16">
        <f t="shared" si="100"/>
        <v>0</v>
      </c>
    </row>
    <row r="186" spans="1:12" ht="45" x14ac:dyDescent="0.2">
      <c r="A186" s="33" t="s">
        <v>53</v>
      </c>
      <c r="B186" s="11" t="s">
        <v>7</v>
      </c>
      <c r="C186" s="11" t="s">
        <v>5</v>
      </c>
      <c r="D186" s="11" t="s">
        <v>101</v>
      </c>
      <c r="E186" s="11" t="s">
        <v>52</v>
      </c>
      <c r="F186" s="16">
        <v>1799320</v>
      </c>
      <c r="G186" s="16">
        <f>1100000+611320+100000</f>
        <v>1811320</v>
      </c>
      <c r="H186" s="16">
        <f>1100000+611320+100000</f>
        <v>1811320</v>
      </c>
      <c r="I186" s="16">
        <v>0</v>
      </c>
      <c r="J186" s="16">
        <f>F186+I186</f>
        <v>1799320</v>
      </c>
      <c r="K186" s="16">
        <f>J186</f>
        <v>1799320</v>
      </c>
      <c r="L186" s="16">
        <v>0</v>
      </c>
    </row>
    <row r="187" spans="1:12" ht="30" x14ac:dyDescent="0.2">
      <c r="A187" s="33" t="s">
        <v>175</v>
      </c>
      <c r="B187" s="11" t="s">
        <v>7</v>
      </c>
      <c r="C187" s="11" t="s">
        <v>5</v>
      </c>
      <c r="D187" s="11" t="s">
        <v>174</v>
      </c>
      <c r="E187" s="11"/>
      <c r="F187" s="16">
        <f t="shared" ref="F187:L188" si="101">F188</f>
        <v>9500000</v>
      </c>
      <c r="G187" s="16">
        <f t="shared" si="101"/>
        <v>1500000</v>
      </c>
      <c r="H187" s="16">
        <f t="shared" si="101"/>
        <v>1500000</v>
      </c>
      <c r="I187" s="16">
        <f t="shared" si="101"/>
        <v>0</v>
      </c>
      <c r="J187" s="16">
        <f t="shared" si="101"/>
        <v>9500000</v>
      </c>
      <c r="K187" s="16">
        <f t="shared" si="101"/>
        <v>9500000</v>
      </c>
      <c r="L187" s="16">
        <f t="shared" si="101"/>
        <v>0</v>
      </c>
    </row>
    <row r="188" spans="1:12" ht="30" x14ac:dyDescent="0.2">
      <c r="A188" s="33" t="s">
        <v>54</v>
      </c>
      <c r="B188" s="11" t="s">
        <v>7</v>
      </c>
      <c r="C188" s="11" t="s">
        <v>5</v>
      </c>
      <c r="D188" s="11" t="s">
        <v>174</v>
      </c>
      <c r="E188" s="11" t="s">
        <v>51</v>
      </c>
      <c r="F188" s="16">
        <f t="shared" si="101"/>
        <v>9500000</v>
      </c>
      <c r="G188" s="16">
        <f t="shared" si="101"/>
        <v>1500000</v>
      </c>
      <c r="H188" s="16">
        <f t="shared" si="101"/>
        <v>1500000</v>
      </c>
      <c r="I188" s="16">
        <f t="shared" si="101"/>
        <v>0</v>
      </c>
      <c r="J188" s="16">
        <f t="shared" si="101"/>
        <v>9500000</v>
      </c>
      <c r="K188" s="16">
        <f t="shared" si="101"/>
        <v>9500000</v>
      </c>
      <c r="L188" s="16">
        <f t="shared" si="101"/>
        <v>0</v>
      </c>
    </row>
    <row r="189" spans="1:12" ht="45" x14ac:dyDescent="0.2">
      <c r="A189" s="33" t="s">
        <v>53</v>
      </c>
      <c r="B189" s="11" t="s">
        <v>7</v>
      </c>
      <c r="C189" s="11" t="s">
        <v>5</v>
      </c>
      <c r="D189" s="11" t="s">
        <v>174</v>
      </c>
      <c r="E189" s="11" t="s">
        <v>52</v>
      </c>
      <c r="F189" s="16">
        <v>9500000</v>
      </c>
      <c r="G189" s="16">
        <v>1500000</v>
      </c>
      <c r="H189" s="16">
        <v>1500000</v>
      </c>
      <c r="I189" s="16">
        <v>0</v>
      </c>
      <c r="J189" s="16">
        <f>F189+I189</f>
        <v>9500000</v>
      </c>
      <c r="K189" s="16">
        <f>J189</f>
        <v>9500000</v>
      </c>
      <c r="L189" s="16">
        <v>0</v>
      </c>
    </row>
    <row r="190" spans="1:12" x14ac:dyDescent="0.2">
      <c r="A190" s="33" t="s">
        <v>176</v>
      </c>
      <c r="B190" s="11" t="s">
        <v>7</v>
      </c>
      <c r="C190" s="11" t="s">
        <v>5</v>
      </c>
      <c r="D190" s="11" t="s">
        <v>173</v>
      </c>
      <c r="E190" s="11"/>
      <c r="F190" s="16">
        <f t="shared" ref="F190:L191" si="102">F191</f>
        <v>8500000</v>
      </c>
      <c r="G190" s="16">
        <f t="shared" si="102"/>
        <v>1000000</v>
      </c>
      <c r="H190" s="16">
        <f t="shared" si="102"/>
        <v>1000000</v>
      </c>
      <c r="I190" s="16">
        <f t="shared" si="102"/>
        <v>4000000</v>
      </c>
      <c r="J190" s="16">
        <f t="shared" si="102"/>
        <v>12500000</v>
      </c>
      <c r="K190" s="16">
        <f t="shared" si="102"/>
        <v>12500000</v>
      </c>
      <c r="L190" s="16">
        <f t="shared" si="102"/>
        <v>0</v>
      </c>
    </row>
    <row r="191" spans="1:12" ht="30" x14ac:dyDescent="0.2">
      <c r="A191" s="33" t="s">
        <v>54</v>
      </c>
      <c r="B191" s="11" t="s">
        <v>7</v>
      </c>
      <c r="C191" s="11" t="s">
        <v>5</v>
      </c>
      <c r="D191" s="11" t="s">
        <v>173</v>
      </c>
      <c r="E191" s="11" t="s">
        <v>51</v>
      </c>
      <c r="F191" s="16">
        <f t="shared" si="102"/>
        <v>8500000</v>
      </c>
      <c r="G191" s="16">
        <f t="shared" si="102"/>
        <v>1000000</v>
      </c>
      <c r="H191" s="16">
        <f t="shared" si="102"/>
        <v>1000000</v>
      </c>
      <c r="I191" s="16">
        <f t="shared" si="102"/>
        <v>4000000</v>
      </c>
      <c r="J191" s="16">
        <f t="shared" si="102"/>
        <v>12500000</v>
      </c>
      <c r="K191" s="16">
        <f t="shared" si="102"/>
        <v>12500000</v>
      </c>
      <c r="L191" s="16">
        <f t="shared" si="102"/>
        <v>0</v>
      </c>
    </row>
    <row r="192" spans="1:12" ht="45" x14ac:dyDescent="0.2">
      <c r="A192" s="33" t="s">
        <v>53</v>
      </c>
      <c r="B192" s="11" t="s">
        <v>7</v>
      </c>
      <c r="C192" s="11" t="s">
        <v>5</v>
      </c>
      <c r="D192" s="11" t="s">
        <v>173</v>
      </c>
      <c r="E192" s="11" t="s">
        <v>52</v>
      </c>
      <c r="F192" s="16">
        <v>8500000</v>
      </c>
      <c r="G192" s="16">
        <v>1000000</v>
      </c>
      <c r="H192" s="16">
        <v>1000000</v>
      </c>
      <c r="I192" s="16">
        <v>4000000</v>
      </c>
      <c r="J192" s="16">
        <f>F192+I192</f>
        <v>12500000</v>
      </c>
      <c r="K192" s="16">
        <f>J192</f>
        <v>12500000</v>
      </c>
      <c r="L192" s="16">
        <v>0</v>
      </c>
    </row>
    <row r="193" spans="1:12" ht="30" x14ac:dyDescent="0.2">
      <c r="A193" s="33" t="s">
        <v>192</v>
      </c>
      <c r="B193" s="11" t="s">
        <v>7</v>
      </c>
      <c r="C193" s="11" t="s">
        <v>5</v>
      </c>
      <c r="D193" s="11" t="s">
        <v>191</v>
      </c>
      <c r="E193" s="11"/>
      <c r="F193" s="16">
        <f t="shared" ref="F193:L194" si="103">F194</f>
        <v>3056791</v>
      </c>
      <c r="G193" s="16">
        <f t="shared" si="103"/>
        <v>1189591</v>
      </c>
      <c r="H193" s="16">
        <f t="shared" si="103"/>
        <v>1189591</v>
      </c>
      <c r="I193" s="16">
        <f t="shared" si="103"/>
        <v>-132800.4</v>
      </c>
      <c r="J193" s="16">
        <f t="shared" si="103"/>
        <v>2923990.6</v>
      </c>
      <c r="K193" s="16">
        <f t="shared" si="103"/>
        <v>2923990.6</v>
      </c>
      <c r="L193" s="16">
        <f t="shared" si="103"/>
        <v>0</v>
      </c>
    </row>
    <row r="194" spans="1:12" ht="30" x14ac:dyDescent="0.2">
      <c r="A194" s="33" t="s">
        <v>54</v>
      </c>
      <c r="B194" s="11" t="s">
        <v>7</v>
      </c>
      <c r="C194" s="11" t="s">
        <v>5</v>
      </c>
      <c r="D194" s="11" t="s">
        <v>191</v>
      </c>
      <c r="E194" s="11" t="s">
        <v>51</v>
      </c>
      <c r="F194" s="16">
        <f t="shared" si="103"/>
        <v>3056791</v>
      </c>
      <c r="G194" s="16">
        <f t="shared" si="103"/>
        <v>1189591</v>
      </c>
      <c r="H194" s="16">
        <f t="shared" si="103"/>
        <v>1189591</v>
      </c>
      <c r="I194" s="16">
        <f t="shared" si="103"/>
        <v>-132800.4</v>
      </c>
      <c r="J194" s="16">
        <f t="shared" si="103"/>
        <v>2923990.6</v>
      </c>
      <c r="K194" s="16">
        <f t="shared" si="103"/>
        <v>2923990.6</v>
      </c>
      <c r="L194" s="16">
        <f t="shared" si="103"/>
        <v>0</v>
      </c>
    </row>
    <row r="195" spans="1:12" ht="45" x14ac:dyDescent="0.2">
      <c r="A195" s="33" t="s">
        <v>53</v>
      </c>
      <c r="B195" s="11" t="s">
        <v>7</v>
      </c>
      <c r="C195" s="11" t="s">
        <v>5</v>
      </c>
      <c r="D195" s="11" t="s">
        <v>191</v>
      </c>
      <c r="E195" s="11" t="s">
        <v>52</v>
      </c>
      <c r="F195" s="16">
        <v>3056791</v>
      </c>
      <c r="G195" s="16">
        <v>1189591</v>
      </c>
      <c r="H195" s="16">
        <v>1189591</v>
      </c>
      <c r="I195" s="16">
        <f>-132800.4</f>
        <v>-132800.4</v>
      </c>
      <c r="J195" s="16">
        <f>F195+I195</f>
        <v>2923990.6</v>
      </c>
      <c r="K195" s="16">
        <f>J195</f>
        <v>2923990.6</v>
      </c>
      <c r="L195" s="16">
        <v>0</v>
      </c>
    </row>
    <row r="196" spans="1:12" ht="15.75" x14ac:dyDescent="0.2">
      <c r="A196" s="38" t="s">
        <v>149</v>
      </c>
      <c r="B196" s="13" t="s">
        <v>92</v>
      </c>
      <c r="C196" s="11"/>
      <c r="D196" s="13"/>
      <c r="E196" s="13"/>
      <c r="F196" s="17">
        <f t="shared" ref="F196:L196" si="104">F197</f>
        <v>92000</v>
      </c>
      <c r="G196" s="17">
        <f t="shared" si="104"/>
        <v>92000</v>
      </c>
      <c r="H196" s="17">
        <f t="shared" si="104"/>
        <v>92000</v>
      </c>
      <c r="I196" s="17">
        <f t="shared" si="104"/>
        <v>-9350</v>
      </c>
      <c r="J196" s="17">
        <f t="shared" si="104"/>
        <v>82650</v>
      </c>
      <c r="K196" s="17">
        <f t="shared" si="104"/>
        <v>82650</v>
      </c>
      <c r="L196" s="17">
        <f t="shared" si="104"/>
        <v>0</v>
      </c>
    </row>
    <row r="197" spans="1:12" ht="47.25" x14ac:dyDescent="0.2">
      <c r="A197" s="34" t="s">
        <v>150</v>
      </c>
      <c r="B197" s="13" t="s">
        <v>92</v>
      </c>
      <c r="C197" s="13" t="s">
        <v>7</v>
      </c>
      <c r="D197" s="13"/>
      <c r="E197" s="13"/>
      <c r="F197" s="17">
        <f>F198+F203</f>
        <v>92000</v>
      </c>
      <c r="G197" s="17">
        <f t="shared" ref="G197:L197" si="105">G198+G203</f>
        <v>92000</v>
      </c>
      <c r="H197" s="17">
        <f t="shared" si="105"/>
        <v>92000</v>
      </c>
      <c r="I197" s="17">
        <f t="shared" si="105"/>
        <v>-9350</v>
      </c>
      <c r="J197" s="17">
        <f t="shared" si="105"/>
        <v>82650</v>
      </c>
      <c r="K197" s="17">
        <f t="shared" si="105"/>
        <v>82650</v>
      </c>
      <c r="L197" s="17">
        <f t="shared" si="105"/>
        <v>0</v>
      </c>
    </row>
    <row r="198" spans="1:12" ht="94.5" x14ac:dyDescent="0.2">
      <c r="A198" s="30" t="s">
        <v>158</v>
      </c>
      <c r="B198" s="12" t="s">
        <v>92</v>
      </c>
      <c r="C198" s="12" t="s">
        <v>7</v>
      </c>
      <c r="D198" s="19" t="s">
        <v>74</v>
      </c>
      <c r="E198" s="12"/>
      <c r="F198" s="17">
        <f t="shared" ref="F198:L198" si="106">F200</f>
        <v>80000</v>
      </c>
      <c r="G198" s="17">
        <f t="shared" si="106"/>
        <v>80000</v>
      </c>
      <c r="H198" s="17">
        <f t="shared" si="106"/>
        <v>80000</v>
      </c>
      <c r="I198" s="17">
        <f t="shared" si="106"/>
        <v>-9350</v>
      </c>
      <c r="J198" s="17">
        <f t="shared" si="106"/>
        <v>70650</v>
      </c>
      <c r="K198" s="17">
        <f t="shared" si="106"/>
        <v>70650</v>
      </c>
      <c r="L198" s="17">
        <f t="shared" si="106"/>
        <v>0</v>
      </c>
    </row>
    <row r="199" spans="1:12" ht="150" x14ac:dyDescent="0.2">
      <c r="A199" s="32" t="s">
        <v>172</v>
      </c>
      <c r="B199" s="9" t="s">
        <v>92</v>
      </c>
      <c r="C199" s="9" t="s">
        <v>7</v>
      </c>
      <c r="D199" s="9" t="s">
        <v>170</v>
      </c>
      <c r="E199" s="9"/>
      <c r="F199" s="15">
        <f t="shared" ref="F199:L200" si="107">F200</f>
        <v>80000</v>
      </c>
      <c r="G199" s="15">
        <f t="shared" si="107"/>
        <v>80000</v>
      </c>
      <c r="H199" s="15">
        <f t="shared" si="107"/>
        <v>80000</v>
      </c>
      <c r="I199" s="15">
        <f t="shared" si="107"/>
        <v>-9350</v>
      </c>
      <c r="J199" s="15">
        <f t="shared" si="107"/>
        <v>70650</v>
      </c>
      <c r="K199" s="15">
        <f t="shared" si="107"/>
        <v>70650</v>
      </c>
      <c r="L199" s="15">
        <f t="shared" si="107"/>
        <v>0</v>
      </c>
    </row>
    <row r="200" spans="1:12" ht="30" x14ac:dyDescent="0.2">
      <c r="A200" s="39" t="s">
        <v>35</v>
      </c>
      <c r="B200" s="11" t="s">
        <v>92</v>
      </c>
      <c r="C200" s="11" t="s">
        <v>7</v>
      </c>
      <c r="D200" s="11" t="s">
        <v>171</v>
      </c>
      <c r="E200" s="11"/>
      <c r="F200" s="16">
        <f t="shared" si="107"/>
        <v>80000</v>
      </c>
      <c r="G200" s="16">
        <f t="shared" si="107"/>
        <v>80000</v>
      </c>
      <c r="H200" s="16">
        <f t="shared" si="107"/>
        <v>80000</v>
      </c>
      <c r="I200" s="16">
        <f t="shared" si="107"/>
        <v>-9350</v>
      </c>
      <c r="J200" s="16">
        <f t="shared" si="107"/>
        <v>70650</v>
      </c>
      <c r="K200" s="16">
        <f t="shared" si="107"/>
        <v>70650</v>
      </c>
      <c r="L200" s="16">
        <f t="shared" si="107"/>
        <v>0</v>
      </c>
    </row>
    <row r="201" spans="1:12" ht="30" x14ac:dyDescent="0.2">
      <c r="A201" s="33" t="s">
        <v>54</v>
      </c>
      <c r="B201" s="11" t="s">
        <v>92</v>
      </c>
      <c r="C201" s="11" t="s">
        <v>7</v>
      </c>
      <c r="D201" s="11" t="s">
        <v>171</v>
      </c>
      <c r="E201" s="11" t="s">
        <v>51</v>
      </c>
      <c r="F201" s="16">
        <f t="shared" ref="F201:L201" si="108">F202</f>
        <v>80000</v>
      </c>
      <c r="G201" s="16">
        <f t="shared" si="108"/>
        <v>80000</v>
      </c>
      <c r="H201" s="16">
        <f t="shared" si="108"/>
        <v>80000</v>
      </c>
      <c r="I201" s="16">
        <f t="shared" si="108"/>
        <v>-9350</v>
      </c>
      <c r="J201" s="16">
        <f t="shared" si="108"/>
        <v>70650</v>
      </c>
      <c r="K201" s="16">
        <f t="shared" si="108"/>
        <v>70650</v>
      </c>
      <c r="L201" s="16">
        <f t="shared" si="108"/>
        <v>0</v>
      </c>
    </row>
    <row r="202" spans="1:12" ht="45" x14ac:dyDescent="0.2">
      <c r="A202" s="33" t="s">
        <v>53</v>
      </c>
      <c r="B202" s="11" t="s">
        <v>92</v>
      </c>
      <c r="C202" s="11" t="s">
        <v>7</v>
      </c>
      <c r="D202" s="11" t="s">
        <v>171</v>
      </c>
      <c r="E202" s="11" t="s">
        <v>52</v>
      </c>
      <c r="F202" s="16">
        <v>80000</v>
      </c>
      <c r="G202" s="16">
        <v>80000</v>
      </c>
      <c r="H202" s="16">
        <v>80000</v>
      </c>
      <c r="I202" s="16">
        <f>-9350</f>
        <v>-9350</v>
      </c>
      <c r="J202" s="16">
        <f>H202+I202</f>
        <v>70650</v>
      </c>
      <c r="K202" s="16">
        <f>J202</f>
        <v>70650</v>
      </c>
      <c r="L202" s="16">
        <v>0</v>
      </c>
    </row>
    <row r="203" spans="1:12" ht="78.75" x14ac:dyDescent="0.2">
      <c r="A203" s="30" t="s">
        <v>159</v>
      </c>
      <c r="B203" s="12" t="s">
        <v>92</v>
      </c>
      <c r="C203" s="12" t="s">
        <v>7</v>
      </c>
      <c r="D203" s="19" t="s">
        <v>105</v>
      </c>
      <c r="E203" s="12"/>
      <c r="F203" s="17">
        <f t="shared" ref="F203:L203" si="109">F205</f>
        <v>12000</v>
      </c>
      <c r="G203" s="17">
        <f t="shared" si="109"/>
        <v>12000</v>
      </c>
      <c r="H203" s="17">
        <f t="shared" si="109"/>
        <v>12000</v>
      </c>
      <c r="I203" s="17">
        <f t="shared" si="109"/>
        <v>0</v>
      </c>
      <c r="J203" s="17">
        <f t="shared" si="109"/>
        <v>12000</v>
      </c>
      <c r="K203" s="17">
        <f t="shared" si="109"/>
        <v>12000</v>
      </c>
      <c r="L203" s="17">
        <f t="shared" si="109"/>
        <v>0</v>
      </c>
    </row>
    <row r="204" spans="1:12" ht="45" x14ac:dyDescent="0.2">
      <c r="A204" s="32" t="s">
        <v>114</v>
      </c>
      <c r="B204" s="9" t="s">
        <v>92</v>
      </c>
      <c r="C204" s="9" t="s">
        <v>7</v>
      </c>
      <c r="D204" s="9" t="s">
        <v>110</v>
      </c>
      <c r="E204" s="9"/>
      <c r="F204" s="15">
        <f t="shared" ref="F204:L205" si="110">F205</f>
        <v>12000</v>
      </c>
      <c r="G204" s="15">
        <f t="shared" si="110"/>
        <v>12000</v>
      </c>
      <c r="H204" s="15">
        <f t="shared" si="110"/>
        <v>12000</v>
      </c>
      <c r="I204" s="15">
        <f t="shared" si="110"/>
        <v>0</v>
      </c>
      <c r="J204" s="15">
        <f t="shared" si="110"/>
        <v>12000</v>
      </c>
      <c r="K204" s="15">
        <f t="shared" si="110"/>
        <v>12000</v>
      </c>
      <c r="L204" s="15">
        <f t="shared" si="110"/>
        <v>0</v>
      </c>
    </row>
    <row r="205" spans="1:12" ht="30" x14ac:dyDescent="0.2">
      <c r="A205" s="39" t="s">
        <v>143</v>
      </c>
      <c r="B205" s="11" t="s">
        <v>92</v>
      </c>
      <c r="C205" s="11" t="s">
        <v>7</v>
      </c>
      <c r="D205" s="11" t="s">
        <v>109</v>
      </c>
      <c r="E205" s="11"/>
      <c r="F205" s="16">
        <f t="shared" si="110"/>
        <v>12000</v>
      </c>
      <c r="G205" s="16">
        <f t="shared" si="110"/>
        <v>12000</v>
      </c>
      <c r="H205" s="16">
        <f t="shared" si="110"/>
        <v>12000</v>
      </c>
      <c r="I205" s="16">
        <f t="shared" si="110"/>
        <v>0</v>
      </c>
      <c r="J205" s="16">
        <f t="shared" si="110"/>
        <v>12000</v>
      </c>
      <c r="K205" s="16">
        <f t="shared" si="110"/>
        <v>12000</v>
      </c>
      <c r="L205" s="16">
        <f t="shared" si="110"/>
        <v>0</v>
      </c>
    </row>
    <row r="206" spans="1:12" ht="30" x14ac:dyDescent="0.2">
      <c r="A206" s="33" t="s">
        <v>54</v>
      </c>
      <c r="B206" s="11" t="s">
        <v>92</v>
      </c>
      <c r="C206" s="11" t="s">
        <v>7</v>
      </c>
      <c r="D206" s="11" t="s">
        <v>109</v>
      </c>
      <c r="E206" s="11" t="s">
        <v>51</v>
      </c>
      <c r="F206" s="16">
        <f t="shared" ref="F206:L206" si="111">F207</f>
        <v>12000</v>
      </c>
      <c r="G206" s="16">
        <f t="shared" si="111"/>
        <v>12000</v>
      </c>
      <c r="H206" s="16">
        <f t="shared" si="111"/>
        <v>12000</v>
      </c>
      <c r="I206" s="16">
        <f t="shared" si="111"/>
        <v>0</v>
      </c>
      <c r="J206" s="16">
        <f t="shared" si="111"/>
        <v>12000</v>
      </c>
      <c r="K206" s="16">
        <f t="shared" si="111"/>
        <v>12000</v>
      </c>
      <c r="L206" s="16">
        <f t="shared" si="111"/>
        <v>0</v>
      </c>
    </row>
    <row r="207" spans="1:12" ht="45" x14ac:dyDescent="0.2">
      <c r="A207" s="33" t="s">
        <v>53</v>
      </c>
      <c r="B207" s="11" t="s">
        <v>92</v>
      </c>
      <c r="C207" s="11" t="s">
        <v>7</v>
      </c>
      <c r="D207" s="11" t="s">
        <v>109</v>
      </c>
      <c r="E207" s="11" t="s">
        <v>52</v>
      </c>
      <c r="F207" s="16">
        <v>12000</v>
      </c>
      <c r="G207" s="16">
        <v>12000</v>
      </c>
      <c r="H207" s="16">
        <v>12000</v>
      </c>
      <c r="I207" s="16">
        <v>0</v>
      </c>
      <c r="J207" s="16">
        <f>H207+I207</f>
        <v>12000</v>
      </c>
      <c r="K207" s="16">
        <f>J207</f>
        <v>12000</v>
      </c>
      <c r="L207" s="16">
        <v>0</v>
      </c>
    </row>
    <row r="208" spans="1:12" ht="15.75" x14ac:dyDescent="0.2">
      <c r="A208" s="38" t="s">
        <v>22</v>
      </c>
      <c r="B208" s="13" t="s">
        <v>8</v>
      </c>
      <c r="C208" s="11"/>
      <c r="D208" s="13"/>
      <c r="E208" s="13"/>
      <c r="F208" s="17">
        <f t="shared" ref="F208:L209" si="112">F209</f>
        <v>451548</v>
      </c>
      <c r="G208" s="17">
        <f t="shared" si="112"/>
        <v>360000</v>
      </c>
      <c r="H208" s="17">
        <f t="shared" si="112"/>
        <v>360000</v>
      </c>
      <c r="I208" s="17">
        <f t="shared" si="112"/>
        <v>0</v>
      </c>
      <c r="J208" s="17">
        <f t="shared" si="112"/>
        <v>451548</v>
      </c>
      <c r="K208" s="17">
        <f t="shared" si="112"/>
        <v>451548</v>
      </c>
      <c r="L208" s="17">
        <f t="shared" si="112"/>
        <v>0</v>
      </c>
    </row>
    <row r="209" spans="1:12" ht="15.75" x14ac:dyDescent="0.2">
      <c r="A209" s="34" t="s">
        <v>18</v>
      </c>
      <c r="B209" s="13" t="s">
        <v>8</v>
      </c>
      <c r="C209" s="13" t="s">
        <v>1</v>
      </c>
      <c r="D209" s="13"/>
      <c r="E209" s="13"/>
      <c r="F209" s="17">
        <f>F210</f>
        <v>451548</v>
      </c>
      <c r="G209" s="17">
        <f t="shared" si="112"/>
        <v>360000</v>
      </c>
      <c r="H209" s="17">
        <f t="shared" si="112"/>
        <v>360000</v>
      </c>
      <c r="I209" s="17">
        <f t="shared" si="112"/>
        <v>0</v>
      </c>
      <c r="J209" s="17">
        <f t="shared" si="112"/>
        <v>451548</v>
      </c>
      <c r="K209" s="17">
        <f t="shared" si="112"/>
        <v>451548</v>
      </c>
      <c r="L209" s="17">
        <f t="shared" si="112"/>
        <v>0</v>
      </c>
    </row>
    <row r="210" spans="1:12" ht="94.5" x14ac:dyDescent="0.2">
      <c r="A210" s="30" t="s">
        <v>158</v>
      </c>
      <c r="B210" s="12" t="s">
        <v>8</v>
      </c>
      <c r="C210" s="12" t="s">
        <v>1</v>
      </c>
      <c r="D210" s="19" t="s">
        <v>74</v>
      </c>
      <c r="E210" s="12"/>
      <c r="F210" s="17">
        <f>F211</f>
        <v>451548</v>
      </c>
      <c r="G210" s="17">
        <f t="shared" ref="G210:L210" si="113">G211</f>
        <v>360000</v>
      </c>
      <c r="H210" s="17">
        <f t="shared" si="113"/>
        <v>360000</v>
      </c>
      <c r="I210" s="17">
        <f t="shared" si="113"/>
        <v>0</v>
      </c>
      <c r="J210" s="17">
        <f t="shared" si="113"/>
        <v>451548</v>
      </c>
      <c r="K210" s="17">
        <f t="shared" si="113"/>
        <v>451548</v>
      </c>
      <c r="L210" s="17">
        <f t="shared" si="113"/>
        <v>0</v>
      </c>
    </row>
    <row r="211" spans="1:12" ht="30" x14ac:dyDescent="0.2">
      <c r="A211" s="32" t="s">
        <v>113</v>
      </c>
      <c r="B211" s="9" t="s">
        <v>8</v>
      </c>
      <c r="C211" s="9" t="s">
        <v>1</v>
      </c>
      <c r="D211" s="9" t="s">
        <v>111</v>
      </c>
      <c r="E211" s="9"/>
      <c r="F211" s="15">
        <f>F212+F215</f>
        <v>451548</v>
      </c>
      <c r="G211" s="15">
        <f t="shared" ref="G211:L211" si="114">G212+G215</f>
        <v>360000</v>
      </c>
      <c r="H211" s="15">
        <f t="shared" si="114"/>
        <v>360000</v>
      </c>
      <c r="I211" s="15">
        <f t="shared" si="114"/>
        <v>0</v>
      </c>
      <c r="J211" s="15">
        <f t="shared" si="114"/>
        <v>451548</v>
      </c>
      <c r="K211" s="15">
        <f t="shared" si="114"/>
        <v>451548</v>
      </c>
      <c r="L211" s="15">
        <f t="shared" si="114"/>
        <v>0</v>
      </c>
    </row>
    <row r="212" spans="1:12" x14ac:dyDescent="0.2">
      <c r="A212" s="39" t="s">
        <v>55</v>
      </c>
      <c r="B212" s="11">
        <v>10</v>
      </c>
      <c r="C212" s="11" t="s">
        <v>1</v>
      </c>
      <c r="D212" s="11" t="s">
        <v>112</v>
      </c>
      <c r="E212" s="11"/>
      <c r="F212" s="16">
        <f t="shared" ref="F212:L213" si="115">F213</f>
        <v>432000</v>
      </c>
      <c r="G212" s="16">
        <f t="shared" si="115"/>
        <v>180000</v>
      </c>
      <c r="H212" s="16">
        <f t="shared" si="115"/>
        <v>180000</v>
      </c>
      <c r="I212" s="16">
        <f t="shared" si="115"/>
        <v>0</v>
      </c>
      <c r="J212" s="16">
        <f t="shared" si="115"/>
        <v>432000</v>
      </c>
      <c r="K212" s="16">
        <f t="shared" si="115"/>
        <v>432000</v>
      </c>
      <c r="L212" s="16">
        <f t="shared" si="115"/>
        <v>0</v>
      </c>
    </row>
    <row r="213" spans="1:12" ht="30" x14ac:dyDescent="0.2">
      <c r="A213" s="33" t="s">
        <v>50</v>
      </c>
      <c r="B213" s="11">
        <v>10</v>
      </c>
      <c r="C213" s="11" t="s">
        <v>1</v>
      </c>
      <c r="D213" s="11" t="s">
        <v>112</v>
      </c>
      <c r="E213" s="11" t="s">
        <v>49</v>
      </c>
      <c r="F213" s="16">
        <f t="shared" si="115"/>
        <v>432000</v>
      </c>
      <c r="G213" s="16">
        <f t="shared" si="115"/>
        <v>180000</v>
      </c>
      <c r="H213" s="16">
        <f t="shared" si="115"/>
        <v>180000</v>
      </c>
      <c r="I213" s="16">
        <f t="shared" si="115"/>
        <v>0</v>
      </c>
      <c r="J213" s="16">
        <f t="shared" si="115"/>
        <v>432000</v>
      </c>
      <c r="K213" s="16">
        <f t="shared" si="115"/>
        <v>432000</v>
      </c>
      <c r="L213" s="16">
        <f t="shared" si="115"/>
        <v>0</v>
      </c>
    </row>
    <row r="214" spans="1:12" ht="30" x14ac:dyDescent="0.2">
      <c r="A214" s="33" t="s">
        <v>126</v>
      </c>
      <c r="B214" s="11">
        <v>10</v>
      </c>
      <c r="C214" s="11" t="s">
        <v>1</v>
      </c>
      <c r="D214" s="11" t="s">
        <v>112</v>
      </c>
      <c r="E214" s="11" t="s">
        <v>127</v>
      </c>
      <c r="F214" s="16">
        <v>432000</v>
      </c>
      <c r="G214" s="16">
        <v>180000</v>
      </c>
      <c r="H214" s="16">
        <v>180000</v>
      </c>
      <c r="I214" s="16">
        <v>0</v>
      </c>
      <c r="J214" s="16">
        <f>F214+I214</f>
        <v>432000</v>
      </c>
      <c r="K214" s="16">
        <f>J214</f>
        <v>432000</v>
      </c>
      <c r="L214" s="16">
        <v>0</v>
      </c>
    </row>
    <row r="215" spans="1:12" ht="60" x14ac:dyDescent="0.2">
      <c r="A215" s="39" t="s">
        <v>194</v>
      </c>
      <c r="B215" s="11">
        <v>10</v>
      </c>
      <c r="C215" s="11" t="s">
        <v>1</v>
      </c>
      <c r="D215" s="11" t="s">
        <v>199</v>
      </c>
      <c r="E215" s="11"/>
      <c r="F215" s="16">
        <f t="shared" ref="F215:L215" si="116">F216</f>
        <v>19548</v>
      </c>
      <c r="G215" s="16">
        <f t="shared" si="116"/>
        <v>180000</v>
      </c>
      <c r="H215" s="16">
        <f t="shared" si="116"/>
        <v>180000</v>
      </c>
      <c r="I215" s="16">
        <f t="shared" si="116"/>
        <v>0</v>
      </c>
      <c r="J215" s="16">
        <f t="shared" si="116"/>
        <v>19548</v>
      </c>
      <c r="K215" s="16">
        <f t="shared" si="116"/>
        <v>19548</v>
      </c>
      <c r="L215" s="16">
        <f t="shared" si="116"/>
        <v>0</v>
      </c>
    </row>
    <row r="216" spans="1:12" ht="30" x14ac:dyDescent="0.2">
      <c r="A216" s="33" t="s">
        <v>50</v>
      </c>
      <c r="B216" s="11">
        <v>10</v>
      </c>
      <c r="C216" s="11" t="s">
        <v>1</v>
      </c>
      <c r="D216" s="11" t="s">
        <v>199</v>
      </c>
      <c r="E216" s="11" t="s">
        <v>49</v>
      </c>
      <c r="F216" s="16">
        <f t="shared" ref="F216:L216" si="117">F217</f>
        <v>19548</v>
      </c>
      <c r="G216" s="16">
        <f t="shared" si="117"/>
        <v>180000</v>
      </c>
      <c r="H216" s="16">
        <f t="shared" si="117"/>
        <v>180000</v>
      </c>
      <c r="I216" s="16">
        <f t="shared" si="117"/>
        <v>0</v>
      </c>
      <c r="J216" s="16">
        <f t="shared" si="117"/>
        <v>19548</v>
      </c>
      <c r="K216" s="16">
        <f t="shared" si="117"/>
        <v>19548</v>
      </c>
      <c r="L216" s="16">
        <f t="shared" si="117"/>
        <v>0</v>
      </c>
    </row>
    <row r="217" spans="1:12" ht="30" x14ac:dyDescent="0.2">
      <c r="A217" s="33" t="s">
        <v>126</v>
      </c>
      <c r="B217" s="11">
        <v>10</v>
      </c>
      <c r="C217" s="11" t="s">
        <v>1</v>
      </c>
      <c r="D217" s="11" t="s">
        <v>199</v>
      </c>
      <c r="E217" s="11" t="s">
        <v>127</v>
      </c>
      <c r="F217" s="16">
        <v>19548</v>
      </c>
      <c r="G217" s="16">
        <v>180000</v>
      </c>
      <c r="H217" s="16">
        <v>180000</v>
      </c>
      <c r="I217" s="16">
        <v>0</v>
      </c>
      <c r="J217" s="16">
        <f>F217+I217</f>
        <v>19548</v>
      </c>
      <c r="K217" s="16">
        <f>J217</f>
        <v>19548</v>
      </c>
      <c r="L217" s="16">
        <v>0</v>
      </c>
    </row>
    <row r="218" spans="1:12" ht="63" x14ac:dyDescent="0.2">
      <c r="A218" s="38" t="s">
        <v>135</v>
      </c>
      <c r="B218" s="13" t="s">
        <v>4</v>
      </c>
      <c r="C218" s="11"/>
      <c r="D218" s="13"/>
      <c r="E218" s="13"/>
      <c r="F218" s="17">
        <f t="shared" ref="F218:L218" si="118">F219</f>
        <v>16928844.789999999</v>
      </c>
      <c r="G218" s="17">
        <f t="shared" si="118"/>
        <v>16928844.789999999</v>
      </c>
      <c r="H218" s="17">
        <f t="shared" si="118"/>
        <v>16928844.789999999</v>
      </c>
      <c r="I218" s="17">
        <f t="shared" si="118"/>
        <v>0</v>
      </c>
      <c r="J218" s="17">
        <f t="shared" si="118"/>
        <v>16928844.789999999</v>
      </c>
      <c r="K218" s="17">
        <f t="shared" si="118"/>
        <v>16928844.789999999</v>
      </c>
      <c r="L218" s="17">
        <f t="shared" si="118"/>
        <v>0</v>
      </c>
    </row>
    <row r="219" spans="1:12" ht="31.5" x14ac:dyDescent="0.2">
      <c r="A219" s="38" t="s">
        <v>21</v>
      </c>
      <c r="B219" s="13" t="s">
        <v>4</v>
      </c>
      <c r="C219" s="13" t="s">
        <v>5</v>
      </c>
      <c r="D219" s="13"/>
      <c r="E219" s="13"/>
      <c r="F219" s="17">
        <f>F220</f>
        <v>16928844.789999999</v>
      </c>
      <c r="G219" s="17">
        <f>G220</f>
        <v>16928844.789999999</v>
      </c>
      <c r="H219" s="17">
        <f>H220</f>
        <v>16928844.789999999</v>
      </c>
      <c r="I219" s="17">
        <f t="shared" ref="I219:L219" si="119">I220</f>
        <v>0</v>
      </c>
      <c r="J219" s="17">
        <f t="shared" si="119"/>
        <v>16928844.789999999</v>
      </c>
      <c r="K219" s="17">
        <f t="shared" si="119"/>
        <v>16928844.789999999</v>
      </c>
      <c r="L219" s="17">
        <f t="shared" si="119"/>
        <v>0</v>
      </c>
    </row>
    <row r="220" spans="1:12" ht="47.25" x14ac:dyDescent="0.2">
      <c r="A220" s="34" t="s">
        <v>167</v>
      </c>
      <c r="B220" s="13" t="s">
        <v>4</v>
      </c>
      <c r="C220" s="13" t="s">
        <v>5</v>
      </c>
      <c r="D220" s="13" t="s">
        <v>79</v>
      </c>
      <c r="E220" s="13"/>
      <c r="F220" s="17">
        <f t="shared" ref="F220:K223" si="120">F221</f>
        <v>16928844.789999999</v>
      </c>
      <c r="G220" s="17">
        <f t="shared" si="120"/>
        <v>16928844.789999999</v>
      </c>
      <c r="H220" s="17">
        <f t="shared" si="120"/>
        <v>16928844.789999999</v>
      </c>
      <c r="I220" s="17">
        <f t="shared" si="120"/>
        <v>0</v>
      </c>
      <c r="J220" s="17">
        <f t="shared" si="120"/>
        <v>16928844.789999999</v>
      </c>
      <c r="K220" s="17">
        <f t="shared" si="120"/>
        <v>16928844.789999999</v>
      </c>
      <c r="L220" s="17">
        <f>L221+L225</f>
        <v>0</v>
      </c>
    </row>
    <row r="221" spans="1:12" ht="60" x14ac:dyDescent="0.2">
      <c r="A221" s="32" t="s">
        <v>144</v>
      </c>
      <c r="B221" s="9" t="s">
        <v>4</v>
      </c>
      <c r="C221" s="9" t="s">
        <v>5</v>
      </c>
      <c r="D221" s="9" t="s">
        <v>80</v>
      </c>
      <c r="E221" s="9"/>
      <c r="F221" s="15">
        <f>F222+F225</f>
        <v>16928844.789999999</v>
      </c>
      <c r="G221" s="15">
        <f>G222+G225</f>
        <v>16928844.789999999</v>
      </c>
      <c r="H221" s="15">
        <f>H222+H225</f>
        <v>16928844.789999999</v>
      </c>
      <c r="I221" s="15">
        <f t="shared" ref="I221:L221" si="121">I222+I225</f>
        <v>0</v>
      </c>
      <c r="J221" s="15">
        <f t="shared" si="121"/>
        <v>16928844.789999999</v>
      </c>
      <c r="K221" s="15">
        <f t="shared" si="121"/>
        <v>16928844.789999999</v>
      </c>
      <c r="L221" s="15">
        <f t="shared" si="121"/>
        <v>0</v>
      </c>
    </row>
    <row r="222" spans="1:12" ht="75" x14ac:dyDescent="0.2">
      <c r="A222" s="33" t="s">
        <v>56</v>
      </c>
      <c r="B222" s="11" t="s">
        <v>4</v>
      </c>
      <c r="C222" s="11" t="s">
        <v>5</v>
      </c>
      <c r="D222" s="11" t="s">
        <v>81</v>
      </c>
      <c r="E222" s="11"/>
      <c r="F222" s="16">
        <f t="shared" si="120"/>
        <v>16910334.789999999</v>
      </c>
      <c r="G222" s="16">
        <f t="shared" si="120"/>
        <v>16910334.789999999</v>
      </c>
      <c r="H222" s="16">
        <f t="shared" si="120"/>
        <v>16910334.789999999</v>
      </c>
      <c r="I222" s="16">
        <f t="shared" si="120"/>
        <v>0</v>
      </c>
      <c r="J222" s="16">
        <f t="shared" si="120"/>
        <v>16910334.789999999</v>
      </c>
      <c r="K222" s="16">
        <f t="shared" si="120"/>
        <v>16910334.789999999</v>
      </c>
      <c r="L222" s="16">
        <f>L223</f>
        <v>0</v>
      </c>
    </row>
    <row r="223" spans="1:12" x14ac:dyDescent="0.2">
      <c r="A223" s="33" t="s">
        <v>58</v>
      </c>
      <c r="B223" s="11" t="s">
        <v>4</v>
      </c>
      <c r="C223" s="11" t="s">
        <v>5</v>
      </c>
      <c r="D223" s="11" t="s">
        <v>81</v>
      </c>
      <c r="E223" s="11" t="s">
        <v>57</v>
      </c>
      <c r="F223" s="16">
        <f t="shared" si="120"/>
        <v>16910334.789999999</v>
      </c>
      <c r="G223" s="16">
        <f t="shared" si="120"/>
        <v>16910334.789999999</v>
      </c>
      <c r="H223" s="16">
        <f t="shared" si="120"/>
        <v>16910334.789999999</v>
      </c>
      <c r="I223" s="16">
        <f t="shared" si="120"/>
        <v>0</v>
      </c>
      <c r="J223" s="16">
        <f t="shared" si="120"/>
        <v>16910334.789999999</v>
      </c>
      <c r="K223" s="16">
        <f t="shared" si="120"/>
        <v>16910334.789999999</v>
      </c>
      <c r="L223" s="16">
        <f>L224</f>
        <v>0</v>
      </c>
    </row>
    <row r="224" spans="1:12" x14ac:dyDescent="0.2">
      <c r="A224" s="33" t="s">
        <v>32</v>
      </c>
      <c r="B224" s="11" t="s">
        <v>4</v>
      </c>
      <c r="C224" s="11" t="s">
        <v>5</v>
      </c>
      <c r="D224" s="11" t="s">
        <v>81</v>
      </c>
      <c r="E224" s="11" t="s">
        <v>31</v>
      </c>
      <c r="F224" s="16">
        <v>16910334.789999999</v>
      </c>
      <c r="G224" s="16">
        <v>16910334.789999999</v>
      </c>
      <c r="H224" s="16">
        <v>16910334.789999999</v>
      </c>
      <c r="I224" s="16">
        <v>0</v>
      </c>
      <c r="J224" s="16">
        <f>H224+I224</f>
        <v>16910334.789999999</v>
      </c>
      <c r="K224" s="16">
        <f>J224</f>
        <v>16910334.789999999</v>
      </c>
      <c r="L224" s="16">
        <v>0</v>
      </c>
    </row>
    <row r="225" spans="1:12" ht="60" x14ac:dyDescent="0.2">
      <c r="A225" s="40" t="s">
        <v>140</v>
      </c>
      <c r="B225" s="11" t="s">
        <v>4</v>
      </c>
      <c r="C225" s="11" t="s">
        <v>5</v>
      </c>
      <c r="D225" s="11" t="s">
        <v>141</v>
      </c>
      <c r="E225" s="11"/>
      <c r="F225" s="16">
        <f t="shared" ref="F225:L226" si="122">F226</f>
        <v>18510</v>
      </c>
      <c r="G225" s="16">
        <f t="shared" si="122"/>
        <v>18510</v>
      </c>
      <c r="H225" s="16">
        <f t="shared" si="122"/>
        <v>18510</v>
      </c>
      <c r="I225" s="16">
        <f t="shared" si="122"/>
        <v>0</v>
      </c>
      <c r="J225" s="16">
        <f t="shared" si="122"/>
        <v>18510</v>
      </c>
      <c r="K225" s="16">
        <f t="shared" si="122"/>
        <v>18510</v>
      </c>
      <c r="L225" s="16">
        <f t="shared" si="122"/>
        <v>0</v>
      </c>
    </row>
    <row r="226" spans="1:12" x14ac:dyDescent="0.2">
      <c r="A226" s="40" t="s">
        <v>58</v>
      </c>
      <c r="B226" s="11" t="s">
        <v>4</v>
      </c>
      <c r="C226" s="11" t="s">
        <v>5</v>
      </c>
      <c r="D226" s="11" t="s">
        <v>141</v>
      </c>
      <c r="E226" s="11" t="s">
        <v>57</v>
      </c>
      <c r="F226" s="16">
        <f t="shared" si="122"/>
        <v>18510</v>
      </c>
      <c r="G226" s="16">
        <f t="shared" si="122"/>
        <v>18510</v>
      </c>
      <c r="H226" s="16">
        <f t="shared" si="122"/>
        <v>18510</v>
      </c>
      <c r="I226" s="16">
        <f t="shared" si="122"/>
        <v>0</v>
      </c>
      <c r="J226" s="16">
        <f t="shared" si="122"/>
        <v>18510</v>
      </c>
      <c r="K226" s="16">
        <f t="shared" si="122"/>
        <v>18510</v>
      </c>
      <c r="L226" s="16">
        <f t="shared" si="122"/>
        <v>0</v>
      </c>
    </row>
    <row r="227" spans="1:12" x14ac:dyDescent="0.2">
      <c r="A227" s="33" t="s">
        <v>32</v>
      </c>
      <c r="B227" s="11" t="s">
        <v>4</v>
      </c>
      <c r="C227" s="11" t="s">
        <v>5</v>
      </c>
      <c r="D227" s="11" t="s">
        <v>141</v>
      </c>
      <c r="E227" s="11" t="s">
        <v>31</v>
      </c>
      <c r="F227" s="16">
        <v>18510</v>
      </c>
      <c r="G227" s="16">
        <v>18510</v>
      </c>
      <c r="H227" s="16">
        <v>18510</v>
      </c>
      <c r="I227" s="16">
        <f>0</f>
        <v>0</v>
      </c>
      <c r="J227" s="16">
        <f>H227+I227</f>
        <v>18510</v>
      </c>
      <c r="K227" s="16">
        <f>J227</f>
        <v>18510</v>
      </c>
      <c r="L227" s="16">
        <v>0</v>
      </c>
    </row>
    <row r="228" spans="1:12" ht="15.75" x14ac:dyDescent="0.2">
      <c r="A228" s="41" t="s">
        <v>33</v>
      </c>
      <c r="B228" s="13"/>
      <c r="C228" s="13"/>
      <c r="D228" s="13"/>
      <c r="E228" s="13"/>
      <c r="F228" s="21">
        <f t="shared" ref="F228:L228" si="123">F10+F87+F94+F127+F160+F196+F208+F218</f>
        <v>106150623.74000001</v>
      </c>
      <c r="G228" s="21">
        <f t="shared" si="123"/>
        <v>133358043.34999999</v>
      </c>
      <c r="H228" s="21">
        <f t="shared" si="123"/>
        <v>133358043.34999999</v>
      </c>
      <c r="I228" s="21">
        <f t="shared" si="123"/>
        <v>17962113.449999999</v>
      </c>
      <c r="J228" s="21">
        <f t="shared" si="123"/>
        <v>124112737.19</v>
      </c>
      <c r="K228" s="21">
        <f t="shared" si="123"/>
        <v>123351102.38</v>
      </c>
      <c r="L228" s="21">
        <f t="shared" si="123"/>
        <v>761634.81</v>
      </c>
    </row>
    <row r="229" spans="1:12" x14ac:dyDescent="0.2">
      <c r="B229" s="6"/>
      <c r="C229" s="6"/>
      <c r="D229" s="8"/>
      <c r="E229" s="6"/>
    </row>
    <row r="230" spans="1:12" x14ac:dyDescent="0.2">
      <c r="B230" s="6"/>
      <c r="C230" s="6"/>
      <c r="D230" s="8"/>
      <c r="E230" s="6"/>
    </row>
  </sheetData>
  <mergeCells count="17">
    <mergeCell ref="A6:E6"/>
    <mergeCell ref="G7:G8"/>
    <mergeCell ref="F7:F8"/>
    <mergeCell ref="A5:L5"/>
    <mergeCell ref="H6:L6"/>
    <mergeCell ref="K1:L1"/>
    <mergeCell ref="J7:J8"/>
    <mergeCell ref="A7:A8"/>
    <mergeCell ref="K2:L2"/>
    <mergeCell ref="D7:D8"/>
    <mergeCell ref="I7:I8"/>
    <mergeCell ref="K3:L3"/>
    <mergeCell ref="H7:H8"/>
    <mergeCell ref="K7:L7"/>
    <mergeCell ref="E7:E8"/>
    <mergeCell ref="C7:C8"/>
    <mergeCell ref="B7:B8"/>
  </mergeCells>
  <phoneticPr fontId="2" type="noConversion"/>
  <pageMargins left="1.1811023622047245" right="0.39370078740157483" top="0.59055118110236227" bottom="0.59055118110236227" header="0.39370078740157483" footer="0.39370078740157483"/>
  <pageSetup paperSize="9" scale="60" firstPageNumber="24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</vt:lpstr>
      <vt:lpstr>'3'!Заголовки_для_печати</vt:lpstr>
      <vt:lpstr>'3'!Область_печати</vt:lpstr>
    </vt:vector>
  </TitlesOfParts>
  <Company>Департамент финансов ХМАО-Югры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</dc:creator>
  <cp:lastModifiedBy>Сорокина</cp:lastModifiedBy>
  <cp:lastPrinted>2024-12-23T04:55:43Z</cp:lastPrinted>
  <dcterms:created xsi:type="dcterms:W3CDTF">2007-07-03T05:36:00Z</dcterms:created>
  <dcterms:modified xsi:type="dcterms:W3CDTF">2024-12-23T05:00:03Z</dcterms:modified>
</cp:coreProperties>
</file>