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Сорокина\2024\нпа\РСД о бюджете\декабрь\"/>
    </mc:Choice>
  </mc:AlternateContent>
  <bookViews>
    <workbookView xWindow="0" yWindow="0" windowWidth="28800" windowHeight="11835"/>
  </bookViews>
  <sheets>
    <sheet name="4" sheetId="22" r:id="rId1"/>
  </sheets>
  <definedNames>
    <definedName name="_xlnm._FilterDatabase" localSheetId="0" hidden="1">'4'!$A$9:$H$153</definedName>
    <definedName name="_xlnm.Print_Titles" localSheetId="0">'4'!$A:$A</definedName>
    <definedName name="_xlnm.Print_Area" localSheetId="0">'4'!$A$1:$I$177</definedName>
  </definedNames>
  <calcPr calcId="152511"/>
</workbook>
</file>

<file path=xl/calcChain.xml><?xml version="1.0" encoding="utf-8"?>
<calcChain xmlns="http://schemas.openxmlformats.org/spreadsheetml/2006/main">
  <c r="F106" i="22" l="1"/>
  <c r="F99" i="22"/>
  <c r="F63" i="22"/>
  <c r="F38" i="22"/>
  <c r="F41" i="22"/>
  <c r="F34" i="22"/>
  <c r="F21" i="22" l="1"/>
  <c r="F17" i="22"/>
  <c r="G172" i="22" l="1"/>
  <c r="H172" i="22"/>
  <c r="F172" i="22"/>
  <c r="H174" i="22"/>
  <c r="H173" i="22" s="1"/>
  <c r="E174" i="22"/>
  <c r="E173" i="22" s="1"/>
  <c r="D174" i="22"/>
  <c r="D173" i="22" s="1"/>
  <c r="G173" i="22"/>
  <c r="F173" i="22" l="1"/>
  <c r="F87" i="22" l="1"/>
  <c r="G80" i="22" l="1"/>
  <c r="G79" i="22" s="1"/>
  <c r="G78" i="22" s="1"/>
  <c r="H79" i="22"/>
  <c r="F79" i="22"/>
  <c r="F78" i="22" s="1"/>
  <c r="E79" i="22"/>
  <c r="E78" i="22" s="1"/>
  <c r="D79" i="22"/>
  <c r="D78" i="22" s="1"/>
  <c r="H78" i="22"/>
  <c r="G76" i="22" l="1"/>
  <c r="G75" i="22" s="1"/>
  <c r="G74" i="22" s="1"/>
  <c r="E76" i="22"/>
  <c r="E75" i="22" s="1"/>
  <c r="D76" i="22"/>
  <c r="D75" i="22" s="1"/>
  <c r="H75" i="22"/>
  <c r="H74" i="22" s="1"/>
  <c r="F75" i="22"/>
  <c r="F74" i="22" s="1"/>
  <c r="F70" i="22" l="1"/>
  <c r="E71" i="22"/>
  <c r="E70" i="22" s="1"/>
  <c r="D71" i="22"/>
  <c r="D70" i="22" s="1"/>
  <c r="H70" i="22"/>
  <c r="G119" i="22"/>
  <c r="G118" i="22" s="1"/>
  <c r="G117" i="22" s="1"/>
  <c r="E119" i="22"/>
  <c r="E118" i="22" s="1"/>
  <c r="D119" i="22"/>
  <c r="D118" i="22" s="1"/>
  <c r="F118" i="22"/>
  <c r="F117" i="22" s="1"/>
  <c r="G116" i="22"/>
  <c r="G115" i="22" s="1"/>
  <c r="E116" i="22"/>
  <c r="E115" i="22" s="1"/>
  <c r="D116" i="22"/>
  <c r="D115" i="22" s="1"/>
  <c r="H115" i="22"/>
  <c r="F115" i="22"/>
  <c r="G127" i="22"/>
  <c r="G126" i="22" s="1"/>
  <c r="G125" i="22" s="1"/>
  <c r="H126" i="22"/>
  <c r="H125" i="22" s="1"/>
  <c r="H119" i="22" s="1"/>
  <c r="H118" i="22" s="1"/>
  <c r="H117" i="22" s="1"/>
  <c r="F126" i="22"/>
  <c r="F125" i="22" s="1"/>
  <c r="D126" i="22"/>
  <c r="G124" i="22"/>
  <c r="G123" i="22" s="1"/>
  <c r="G122" i="22" s="1"/>
  <c r="H123" i="22"/>
  <c r="H122" i="22" s="1"/>
  <c r="F123" i="22"/>
  <c r="F122" i="22" s="1"/>
  <c r="D123" i="22"/>
  <c r="G130" i="22"/>
  <c r="G129" i="22" s="1"/>
  <c r="G128" i="22" s="1"/>
  <c r="H129" i="22"/>
  <c r="H128" i="22" s="1"/>
  <c r="F129" i="22"/>
  <c r="F128" i="22" s="1"/>
  <c r="D129" i="22"/>
  <c r="G133" i="22"/>
  <c r="G132" i="22" s="1"/>
  <c r="G131" i="22" s="1"/>
  <c r="H132" i="22"/>
  <c r="H131" i="22" s="1"/>
  <c r="F132" i="22"/>
  <c r="F131" i="22" s="1"/>
  <c r="D132" i="22"/>
  <c r="G49" i="22"/>
  <c r="G48" i="22" s="1"/>
  <c r="G47" i="22" s="1"/>
  <c r="H48" i="22"/>
  <c r="H47" i="22" s="1"/>
  <c r="F48" i="22"/>
  <c r="F47" i="22" s="1"/>
  <c r="E48" i="22"/>
  <c r="E47" i="22" s="1"/>
  <c r="D48" i="22"/>
  <c r="D47" i="22" s="1"/>
  <c r="G71" i="22" l="1"/>
  <c r="G70" i="22" s="1"/>
  <c r="F98" i="22" l="1"/>
  <c r="F97" i="22" s="1"/>
  <c r="E99" i="22"/>
  <c r="E98" i="22" s="1"/>
  <c r="E97" i="22" s="1"/>
  <c r="D99" i="22"/>
  <c r="D98" i="22" s="1"/>
  <c r="D97" i="22" s="1"/>
  <c r="H97" i="22"/>
  <c r="F111" i="22"/>
  <c r="G111" i="22" s="1"/>
  <c r="G110" i="22" s="1"/>
  <c r="G109" i="22" s="1"/>
  <c r="E111" i="22"/>
  <c r="E110" i="22" s="1"/>
  <c r="D111" i="22"/>
  <c r="D110" i="22" s="1"/>
  <c r="G99" i="22" l="1"/>
  <c r="G98" i="22" s="1"/>
  <c r="G97" i="22" s="1"/>
  <c r="F110" i="22"/>
  <c r="F109" i="22" s="1"/>
  <c r="F68" i="22" l="1"/>
  <c r="G68" i="22" s="1"/>
  <c r="G67" i="22" s="1"/>
  <c r="G66" i="22" s="1"/>
  <c r="E68" i="22"/>
  <c r="E67" i="22" s="1"/>
  <c r="D68" i="22"/>
  <c r="D67" i="22" s="1"/>
  <c r="H67" i="22"/>
  <c r="F55" i="22"/>
  <c r="F67" i="22" l="1"/>
  <c r="F66" i="22" s="1"/>
  <c r="F60" i="22"/>
  <c r="F14" i="22"/>
  <c r="E165" i="22" l="1"/>
  <c r="H164" i="22"/>
  <c r="H163" i="22" s="1"/>
  <c r="D164" i="22"/>
  <c r="D163" i="22" s="1"/>
  <c r="G165" i="22" l="1"/>
  <c r="G164" i="22" s="1"/>
  <c r="G163" i="22" s="1"/>
  <c r="F164" i="22"/>
  <c r="F163" i="22" s="1"/>
  <c r="E164" i="22"/>
  <c r="E163" i="22" s="1"/>
  <c r="G138" i="22"/>
  <c r="G137" i="22" s="1"/>
  <c r="H137" i="22"/>
  <c r="D137" i="22"/>
  <c r="F137" i="22" l="1"/>
  <c r="G83" i="22" l="1"/>
  <c r="G82" i="22" s="1"/>
  <c r="G81" i="22" s="1"/>
  <c r="G77" i="22" s="1"/>
  <c r="H82" i="22"/>
  <c r="H81" i="22" s="1"/>
  <c r="F82" i="22"/>
  <c r="F81" i="22" s="1"/>
  <c r="F77" i="22" s="1"/>
  <c r="E82" i="22"/>
  <c r="E81" i="22" s="1"/>
  <c r="D82" i="22"/>
  <c r="D81" i="22" s="1"/>
  <c r="G63" i="22"/>
  <c r="G62" i="22" s="1"/>
  <c r="E63" i="22"/>
  <c r="E62" i="22" s="1"/>
  <c r="D63" i="22"/>
  <c r="D62" i="22" s="1"/>
  <c r="H62" i="22"/>
  <c r="F62" i="22"/>
  <c r="H77" i="22" l="1"/>
  <c r="E77" i="22"/>
  <c r="E66" i="22"/>
  <c r="H66" i="22"/>
  <c r="D77" i="22"/>
  <c r="D66" i="22"/>
  <c r="G14" i="22"/>
  <c r="G13" i="22" s="1"/>
  <c r="G12" i="22" s="1"/>
  <c r="E14" i="22"/>
  <c r="D14" i="22"/>
  <c r="H13" i="22"/>
  <c r="H12" i="22" s="1"/>
  <c r="F13" i="22"/>
  <c r="F12" i="22" s="1"/>
  <c r="D13" i="22" l="1"/>
  <c r="D12" i="22" s="1"/>
  <c r="D11" i="22"/>
  <c r="E13" i="22"/>
  <c r="E12" i="22" s="1"/>
  <c r="E11" i="22"/>
  <c r="G21" i="22"/>
  <c r="G20" i="22" s="1"/>
  <c r="G19" i="22" s="1"/>
  <c r="G18" i="22" s="1"/>
  <c r="E21" i="22"/>
  <c r="E20" i="22" s="1"/>
  <c r="E19" i="22" s="1"/>
  <c r="D21" i="22"/>
  <c r="D20" i="22" s="1"/>
  <c r="D19" i="22" s="1"/>
  <c r="H20" i="22"/>
  <c r="H19" i="22" s="1"/>
  <c r="H18" i="22" s="1"/>
  <c r="F20" i="22"/>
  <c r="F19" i="22" s="1"/>
  <c r="F18" i="22" s="1"/>
  <c r="G41" i="22"/>
  <c r="G149" i="22"/>
  <c r="H148" i="22"/>
  <c r="H147" i="22" s="1"/>
  <c r="H146" i="22" s="1"/>
  <c r="E148" i="22"/>
  <c r="E147" i="22" s="1"/>
  <c r="E146" i="22" s="1"/>
  <c r="D148" i="22"/>
  <c r="D147" i="22" s="1"/>
  <c r="D146" i="22" s="1"/>
  <c r="G145" i="22"/>
  <c r="H144" i="22"/>
  <c r="H143" i="22" s="1"/>
  <c r="H142" i="22" s="1"/>
  <c r="F144" i="22"/>
  <c r="G144" i="22" s="1"/>
  <c r="G143" i="22" s="1"/>
  <c r="G142" i="22" s="1"/>
  <c r="E144" i="22"/>
  <c r="E143" i="22" s="1"/>
  <c r="E142" i="22" s="1"/>
  <c r="D144" i="22"/>
  <c r="D143" i="22"/>
  <c r="D142" i="22" s="1"/>
  <c r="F143" i="22" l="1"/>
  <c r="F142" i="22" s="1"/>
  <c r="F148" i="22"/>
  <c r="G148" i="22" l="1"/>
  <c r="G147" i="22" s="1"/>
  <c r="G146" i="22" s="1"/>
  <c r="F147" i="22"/>
  <c r="F146" i="22" s="1"/>
  <c r="G46" i="22" l="1"/>
  <c r="G45" i="22" s="1"/>
  <c r="G44" i="22" s="1"/>
  <c r="H45" i="22"/>
  <c r="H44" i="22" s="1"/>
  <c r="F45" i="22"/>
  <c r="F44" i="22" s="1"/>
  <c r="E45" i="22"/>
  <c r="E44" i="22" s="1"/>
  <c r="D45" i="22"/>
  <c r="D44" i="22" s="1"/>
  <c r="G52" i="22"/>
  <c r="G51" i="22" s="1"/>
  <c r="G50" i="22" s="1"/>
  <c r="H51" i="22"/>
  <c r="H50" i="22" s="1"/>
  <c r="F51" i="22"/>
  <c r="F50" i="22" s="1"/>
  <c r="E51" i="22"/>
  <c r="E50" i="22" s="1"/>
  <c r="D51" i="22"/>
  <c r="D50" i="22" s="1"/>
  <c r="G87" i="22"/>
  <c r="G106" i="22"/>
  <c r="G105" i="22" s="1"/>
  <c r="E106" i="22"/>
  <c r="E105" i="22" s="1"/>
  <c r="D106" i="22"/>
  <c r="D105" i="22" s="1"/>
  <c r="H105" i="22"/>
  <c r="G171" i="22"/>
  <c r="F105" i="22" l="1"/>
  <c r="F107" i="22"/>
  <c r="E108" i="22"/>
  <c r="E107" i="22" s="1"/>
  <c r="D108" i="22"/>
  <c r="D107" i="22" s="1"/>
  <c r="H107" i="22"/>
  <c r="H104" i="22" s="1"/>
  <c r="F104" i="22" l="1"/>
  <c r="G108" i="22"/>
  <c r="G107" i="22" s="1"/>
  <c r="G104" i="22" s="1"/>
  <c r="H176" i="22"/>
  <c r="H175" i="22" s="1"/>
  <c r="G170" i="22"/>
  <c r="G169" i="22" s="1"/>
  <c r="F40" i="22"/>
  <c r="F39" i="22" s="1"/>
  <c r="G161" i="22"/>
  <c r="G160" i="22" s="1"/>
  <c r="G159" i="22" s="1"/>
  <c r="G158" i="22"/>
  <c r="G157" i="22" s="1"/>
  <c r="G156" i="22" s="1"/>
  <c r="E158" i="22"/>
  <c r="E157" i="22" s="1"/>
  <c r="E156" i="22" s="1"/>
  <c r="H157" i="22"/>
  <c r="H156" i="22" s="1"/>
  <c r="F157" i="22"/>
  <c r="F156" i="22" s="1"/>
  <c r="D157" i="22"/>
  <c r="D156" i="22" s="1"/>
  <c r="G140" i="22"/>
  <c r="G139" i="22" s="1"/>
  <c r="H100" i="22"/>
  <c r="H96" i="22" s="1"/>
  <c r="G114" i="22"/>
  <c r="G113" i="22" s="1"/>
  <c r="G112" i="22" s="1"/>
  <c r="F64" i="22"/>
  <c r="F61" i="22" s="1"/>
  <c r="H91" i="22"/>
  <c r="H90" i="22" s="1"/>
  <c r="H89" i="22" s="1"/>
  <c r="F93" i="22"/>
  <c r="F92" i="22" s="1"/>
  <c r="G34" i="22"/>
  <c r="G33" i="22" s="1"/>
  <c r="G32" i="22" s="1"/>
  <c r="G31" i="22" s="1"/>
  <c r="F37" i="22"/>
  <c r="F36" i="22" s="1"/>
  <c r="F28" i="22"/>
  <c r="F27" i="22" s="1"/>
  <c r="G26" i="22"/>
  <c r="G25" i="22" s="1"/>
  <c r="G24" i="22" s="1"/>
  <c r="F160" i="22"/>
  <c r="F159" i="22" s="1"/>
  <c r="F153" i="22"/>
  <c r="G153" i="22" s="1"/>
  <c r="G136" i="22"/>
  <c r="G135" i="22" s="1"/>
  <c r="E114" i="22"/>
  <c r="E113" i="22" s="1"/>
  <c r="D114" i="22"/>
  <c r="D113" i="22" s="1"/>
  <c r="G73" i="22"/>
  <c r="G72" i="22" s="1"/>
  <c r="G69" i="22" s="1"/>
  <c r="E73" i="22"/>
  <c r="E72" i="22" s="1"/>
  <c r="D73" i="22"/>
  <c r="D72" i="22" s="1"/>
  <c r="H72" i="22"/>
  <c r="H69" i="22" s="1"/>
  <c r="G60" i="22"/>
  <c r="G59" i="22" s="1"/>
  <c r="G58" i="22" s="1"/>
  <c r="F16" i="22"/>
  <c r="F15" i="22" s="1"/>
  <c r="F11" i="22" s="1"/>
  <c r="F10" i="22" s="1"/>
  <c r="E60" i="22"/>
  <c r="E59" i="22" s="1"/>
  <c r="E58" i="22" s="1"/>
  <c r="E56" i="22" s="1"/>
  <c r="E65" i="22"/>
  <c r="E64" i="22" s="1"/>
  <c r="E61" i="22" s="1"/>
  <c r="E171" i="22"/>
  <c r="E170" i="22" s="1"/>
  <c r="E169" i="22" s="1"/>
  <c r="E102" i="22"/>
  <c r="E101" i="22" s="1"/>
  <c r="E100" i="22" s="1"/>
  <c r="E104" i="22"/>
  <c r="E103" i="22" s="1"/>
  <c r="E168" i="22"/>
  <c r="G168" i="22" s="1"/>
  <c r="G167" i="22" s="1"/>
  <c r="G166" i="22" s="1"/>
  <c r="E176" i="22"/>
  <c r="E175" i="22" s="1"/>
  <c r="E172" i="22" s="1"/>
  <c r="E91" i="22"/>
  <c r="E90" i="22" s="1"/>
  <c r="E89" i="22" s="1"/>
  <c r="E74" i="22" s="1"/>
  <c r="E94" i="22"/>
  <c r="E93" i="22" s="1"/>
  <c r="E92" i="22" s="1"/>
  <c r="E152" i="22"/>
  <c r="E151" i="22" s="1"/>
  <c r="E150" i="22" s="1"/>
  <c r="E141" i="22" s="1"/>
  <c r="E26" i="22"/>
  <c r="E25" i="22" s="1"/>
  <c r="E24" i="22" s="1"/>
  <c r="E29" i="22"/>
  <c r="E28" i="22" s="1"/>
  <c r="E27" i="22" s="1"/>
  <c r="E17" i="22"/>
  <c r="E16" i="22" s="1"/>
  <c r="E15" i="22" s="1"/>
  <c r="E18" i="22" s="1"/>
  <c r="E10" i="22" s="1"/>
  <c r="E34" i="22"/>
  <c r="E33" i="22" s="1"/>
  <c r="E32" i="22" s="1"/>
  <c r="E31" i="22" s="1"/>
  <c r="E38" i="22"/>
  <c r="E37" i="22" s="1"/>
  <c r="E36" i="22" s="1"/>
  <c r="E40" i="22"/>
  <c r="E39" i="22" s="1"/>
  <c r="E135" i="22"/>
  <c r="E134" i="22" s="1"/>
  <c r="E55" i="22"/>
  <c r="E54" i="22" s="1"/>
  <c r="E53" i="22" s="1"/>
  <c r="E86" i="22"/>
  <c r="E85" i="22" s="1"/>
  <c r="E84" i="22" s="1"/>
  <c r="E161" i="22"/>
  <c r="E160" i="22" s="1"/>
  <c r="E159" i="22" s="1"/>
  <c r="E155" i="22" s="1"/>
  <c r="E154" i="22" s="1"/>
  <c r="D152" i="22"/>
  <c r="D151" i="22" s="1"/>
  <c r="D150" i="22" s="1"/>
  <c r="D141" i="22" s="1"/>
  <c r="G86" i="22"/>
  <c r="G85" i="22" s="1"/>
  <c r="G84" i="22" s="1"/>
  <c r="D160" i="22"/>
  <c r="D159" i="22" s="1"/>
  <c r="D155" i="22" s="1"/>
  <c r="D154" i="22" s="1"/>
  <c r="D86" i="22"/>
  <c r="D85" i="22" s="1"/>
  <c r="D84" i="22" s="1"/>
  <c r="D55" i="22"/>
  <c r="D54" i="22" s="1"/>
  <c r="D53" i="22" s="1"/>
  <c r="D139" i="22"/>
  <c r="D136" i="22"/>
  <c r="D135" i="22" s="1"/>
  <c r="D41" i="22"/>
  <c r="D40" i="22" s="1"/>
  <c r="D39" i="22" s="1"/>
  <c r="D38" i="22"/>
  <c r="D37" i="22" s="1"/>
  <c r="D36" i="22" s="1"/>
  <c r="D34" i="22"/>
  <c r="D33" i="22" s="1"/>
  <c r="D32" i="22" s="1"/>
  <c r="D31" i="22" s="1"/>
  <c r="D17" i="22"/>
  <c r="D16" i="22" s="1"/>
  <c r="D15" i="22" s="1"/>
  <c r="D18" i="22" s="1"/>
  <c r="D10" i="22" s="1"/>
  <c r="D28" i="22"/>
  <c r="D27" i="22" s="1"/>
  <c r="D25" i="22"/>
  <c r="D24" i="22" s="1"/>
  <c r="D93" i="22"/>
  <c r="D92" i="22" s="1"/>
  <c r="D90" i="22"/>
  <c r="D89" i="22" s="1"/>
  <c r="D74" i="22" s="1"/>
  <c r="D176" i="22"/>
  <c r="D175" i="22" s="1"/>
  <c r="D172" i="22" s="1"/>
  <c r="D167" i="22"/>
  <c r="D166" i="22" s="1"/>
  <c r="D104" i="22"/>
  <c r="D103" i="22" s="1"/>
  <c r="D102" i="22"/>
  <c r="D101" i="22" s="1"/>
  <c r="D100" i="22" s="1"/>
  <c r="D171" i="22"/>
  <c r="D170" i="22" s="1"/>
  <c r="D169" i="22" s="1"/>
  <c r="D65" i="22"/>
  <c r="D64" i="22" s="1"/>
  <c r="D61" i="22" s="1"/>
  <c r="D60" i="22"/>
  <c r="D59" i="22" s="1"/>
  <c r="D58" i="22" s="1"/>
  <c r="H139" i="22"/>
  <c r="H59" i="22"/>
  <c r="H58" i="22" s="1"/>
  <c r="H64" i="22"/>
  <c r="H61" i="22" s="1"/>
  <c r="H170" i="22"/>
  <c r="H169" i="22" s="1"/>
  <c r="H167" i="22"/>
  <c r="H166" i="22" s="1"/>
  <c r="H152" i="22"/>
  <c r="H151" i="22" s="1"/>
  <c r="H150" i="22" s="1"/>
  <c r="H141" i="22" s="1"/>
  <c r="H25" i="22"/>
  <c r="H28" i="22"/>
  <c r="H27" i="22" s="1"/>
  <c r="H16" i="22"/>
  <c r="H15" i="22" s="1"/>
  <c r="H11" i="22" s="1"/>
  <c r="H10" i="22" s="1"/>
  <c r="H33" i="22"/>
  <c r="H32" i="22" s="1"/>
  <c r="H31" i="22" s="1"/>
  <c r="H37" i="22"/>
  <c r="H36" i="22" s="1"/>
  <c r="H35" i="22" s="1"/>
  <c r="H40" i="22"/>
  <c r="H39" i="22" s="1"/>
  <c r="H135" i="22"/>
  <c r="H134" i="22" s="1"/>
  <c r="H121" i="22" s="1"/>
  <c r="H54" i="22"/>
  <c r="H53" i="22" s="1"/>
  <c r="H43" i="22" s="1"/>
  <c r="H160" i="22"/>
  <c r="H159" i="22" s="1"/>
  <c r="G93" i="22"/>
  <c r="G92" i="22" s="1"/>
  <c r="G91" i="22"/>
  <c r="G90" i="22" s="1"/>
  <c r="G89" i="22" s="1"/>
  <c r="H86" i="22"/>
  <c r="H85" i="22" s="1"/>
  <c r="H84" i="22" s="1"/>
  <c r="G175" i="22"/>
  <c r="F175" i="22"/>
  <c r="F54" i="22"/>
  <c r="F53" i="22" s="1"/>
  <c r="F43" i="22" s="1"/>
  <c r="G55" i="22"/>
  <c r="G54" i="22" s="1"/>
  <c r="G53" i="22" s="1"/>
  <c r="G43" i="22" s="1"/>
  <c r="D177" i="22"/>
  <c r="E177" i="22"/>
  <c r="F101" i="22"/>
  <c r="F100" i="22" s="1"/>
  <c r="F96" i="22" s="1"/>
  <c r="G102" i="22"/>
  <c r="G101" i="22" s="1"/>
  <c r="G100" i="22" s="1"/>
  <c r="G96" i="22" s="1"/>
  <c r="F86" i="22"/>
  <c r="F85" i="22" s="1"/>
  <c r="F84" i="22" s="1"/>
  <c r="F113" i="22"/>
  <c r="F112" i="22" s="1"/>
  <c r="G17" i="22"/>
  <c r="G16" i="22" s="1"/>
  <c r="G15" i="22" s="1"/>
  <c r="G11" i="22" s="1"/>
  <c r="G10" i="22" s="1"/>
  <c r="F72" i="22"/>
  <c r="F69" i="22" s="1"/>
  <c r="F135" i="22"/>
  <c r="F59" i="22"/>
  <c r="F58" i="22" s="1"/>
  <c r="F170" i="22"/>
  <c r="F169" i="22" s="1"/>
  <c r="H57" i="22" l="1"/>
  <c r="F57" i="22"/>
  <c r="G103" i="22"/>
  <c r="F103" i="22"/>
  <c r="E121" i="22"/>
  <c r="E120" i="22" s="1"/>
  <c r="E112" i="22" s="1"/>
  <c r="E109" i="22" s="1"/>
  <c r="E131" i="22"/>
  <c r="E128" i="22" s="1"/>
  <c r="E125" i="22" s="1"/>
  <c r="G95" i="22"/>
  <c r="F95" i="22"/>
  <c r="G134" i="22"/>
  <c r="G121" i="22" s="1"/>
  <c r="H162" i="22"/>
  <c r="G162" i="22"/>
  <c r="F42" i="22"/>
  <c r="H42" i="22"/>
  <c r="G42" i="22"/>
  <c r="F25" i="22"/>
  <c r="F24" i="22" s="1"/>
  <c r="F23" i="22" s="1"/>
  <c r="F22" i="22" s="1"/>
  <c r="G40" i="22"/>
  <c r="G39" i="22" s="1"/>
  <c r="G155" i="22"/>
  <c r="G154" i="22" s="1"/>
  <c r="D95" i="22"/>
  <c r="G29" i="22"/>
  <c r="G28" i="22" s="1"/>
  <c r="G27" i="22" s="1"/>
  <c r="G23" i="22" s="1"/>
  <c r="G22" i="22" s="1"/>
  <c r="F139" i="22"/>
  <c r="F134" i="22" s="1"/>
  <c r="G65" i="22"/>
  <c r="G64" i="22" s="1"/>
  <c r="G61" i="22" s="1"/>
  <c r="G57" i="22" s="1"/>
  <c r="G56" i="22" s="1"/>
  <c r="F33" i="22"/>
  <c r="F32" i="22" s="1"/>
  <c r="F31" i="22" s="1"/>
  <c r="E167" i="22"/>
  <c r="E166" i="22" s="1"/>
  <c r="H94" i="22"/>
  <c r="H93" i="22" s="1"/>
  <c r="H92" i="22" s="1"/>
  <c r="H24" i="22"/>
  <c r="H23" i="22" s="1"/>
  <c r="H22" i="22" s="1"/>
  <c r="H120" i="22"/>
  <c r="H155" i="22"/>
  <c r="H154" i="22" s="1"/>
  <c r="D23" i="22"/>
  <c r="D22" i="22" s="1"/>
  <c r="D43" i="22"/>
  <c r="F152" i="22"/>
  <c r="F151" i="22" s="1"/>
  <c r="F150" i="22" s="1"/>
  <c r="F141" i="22" s="1"/>
  <c r="E57" i="22"/>
  <c r="E43" i="22"/>
  <c r="F155" i="22"/>
  <c r="F154" i="22" s="1"/>
  <c r="F35" i="22"/>
  <c r="E23" i="22"/>
  <c r="E22" i="22" s="1"/>
  <c r="F90" i="22"/>
  <c r="F89" i="22" s="1"/>
  <c r="F88" i="22" s="1"/>
  <c r="D35" i="22"/>
  <c r="D30" i="22" s="1"/>
  <c r="D134" i="22"/>
  <c r="D56" i="22"/>
  <c r="D57" i="22"/>
  <c r="E35" i="22"/>
  <c r="E30" i="22" s="1"/>
  <c r="E96" i="22"/>
  <c r="E95" i="22"/>
  <c r="H30" i="22"/>
  <c r="D69" i="22"/>
  <c r="E69" i="22"/>
  <c r="E88" i="22"/>
  <c r="D96" i="22"/>
  <c r="G88" i="22"/>
  <c r="G38" i="22"/>
  <c r="G37" i="22" s="1"/>
  <c r="G36" i="22" s="1"/>
  <c r="F167" i="22"/>
  <c r="F166" i="22" s="1"/>
  <c r="F162" i="22" s="1"/>
  <c r="H114" i="22" l="1"/>
  <c r="H113" i="22" s="1"/>
  <c r="E122" i="22"/>
  <c r="E117" i="22"/>
  <c r="G120" i="22"/>
  <c r="D121" i="22"/>
  <c r="D120" i="22" s="1"/>
  <c r="D112" i="22" s="1"/>
  <c r="D109" i="22" s="1"/>
  <c r="D131" i="22"/>
  <c r="D128" i="22" s="1"/>
  <c r="D125" i="22" s="1"/>
  <c r="F121" i="22"/>
  <c r="F56" i="22"/>
  <c r="G35" i="22"/>
  <c r="G30" i="22" s="1"/>
  <c r="F30" i="22"/>
  <c r="G152" i="22"/>
  <c r="G151" i="22" s="1"/>
  <c r="G150" i="22" s="1"/>
  <c r="G141" i="22" s="1"/>
  <c r="H88" i="22"/>
  <c r="H56" i="22" s="1"/>
  <c r="E42" i="22"/>
  <c r="D42" i="22"/>
  <c r="G177" i="22" l="1"/>
  <c r="D122" i="22"/>
  <c r="D117" i="22"/>
  <c r="H112" i="22"/>
  <c r="H111" i="22" s="1"/>
  <c r="H110" i="22" s="1"/>
  <c r="H109" i="22" s="1"/>
  <c r="F120" i="22"/>
  <c r="H103" i="22" l="1"/>
  <c r="H95" i="22" s="1"/>
  <c r="H177" i="22" s="1"/>
  <c r="F177" i="22"/>
</calcChain>
</file>

<file path=xl/sharedStrings.xml><?xml version="1.0" encoding="utf-8"?>
<sst xmlns="http://schemas.openxmlformats.org/spreadsheetml/2006/main" count="447" uniqueCount="174">
  <si>
    <t>Наименование</t>
  </si>
  <si>
    <t>Целевая статья раздела</t>
  </si>
  <si>
    <t>Вид расхода</t>
  </si>
  <si>
    <t xml:space="preserve">Резервный фонд </t>
  </si>
  <si>
    <t>870</t>
  </si>
  <si>
    <t>Резервные средства</t>
  </si>
  <si>
    <t>Иные выплаты населению</t>
  </si>
  <si>
    <t>540</t>
  </si>
  <si>
    <t>Иные межбюджетные трансферты</t>
  </si>
  <si>
    <t>ВСЕГО:</t>
  </si>
  <si>
    <t>Глава муниципального самоуправления</t>
  </si>
  <si>
    <t>Расходы на обеспечение функций органов местного самоуправления</t>
  </si>
  <si>
    <t>расходы, осуществляемые за счет субвенций из бюджетов вышестоящих уровней</t>
  </si>
  <si>
    <t>50.0.00.51180</t>
  </si>
  <si>
    <t>50.0.00.20940</t>
  </si>
  <si>
    <t>100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</si>
  <si>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</si>
  <si>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</si>
  <si>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</si>
  <si>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800</t>
  </si>
  <si>
    <t>850</t>
  </si>
  <si>
    <t>Иные бюджетные ассигнования</t>
  </si>
  <si>
    <t>Уплата налогов, сборов и иных платежей</t>
  </si>
  <si>
    <t>300</t>
  </si>
  <si>
    <t>Социальное обеспечение и иные выплаты населению</t>
  </si>
  <si>
    <t>200</t>
  </si>
  <si>
    <t>240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</si>
  <si>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</si>
  <si>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</si>
  <si>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Доплата  к пенсии муниципальным служащим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</si>
  <si>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</si>
  <si>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500</t>
  </si>
  <si>
    <t>Межбюджетные трансферты</t>
  </si>
  <si>
    <t>04.0.01.99990</t>
  </si>
  <si>
    <t>Расходы на выплаты персоналу казенных учреждений</t>
  </si>
  <si>
    <t>110</t>
  </si>
  <si>
    <t>Реализация мероприятий</t>
  </si>
  <si>
    <t>Основное мероприятие "Владение, пользование и распоряжение имуществом, находящимся в муниципальной собственности"</t>
  </si>
  <si>
    <t>04.0.01.00000</t>
  </si>
  <si>
    <t>04.0.00.00000</t>
  </si>
  <si>
    <t>09.0.00.00000</t>
  </si>
  <si>
    <t>Основное мероприятие "Обеспечение электросвязью, доступом в сеть Интернет, почтовые расходы"</t>
  </si>
  <si>
    <t>Основное мероприятие "Оснащение современным программным обеспечением, способствующим развитию информационной среды, продление существующих лицензий"</t>
  </si>
  <si>
    <t>04.0.02.00000</t>
  </si>
  <si>
    <t>04.0.02.99990</t>
  </si>
  <si>
    <t>Основное мероприятие "Составление и рассмотрение проекта бюджета, утверждение и исполнение бюджета поселения, осуществление контроля за его исполнением, составление и утверждение отчета об исполнении бюджета сельского поселения"</t>
  </si>
  <si>
    <t>Основное мероприятие "Выполнение работ по содержанию сети автомобильных дорог поселения"</t>
  </si>
  <si>
    <t>06.0.00.00000</t>
  </si>
  <si>
    <t>06.0.01.00000</t>
  </si>
  <si>
    <t>50.0.00.09200</t>
  </si>
  <si>
    <t>Создание условий для деятельности народных дружин (софинансирование)</t>
  </si>
  <si>
    <t>06.0.01.02040</t>
  </si>
  <si>
    <t>10.0.00.00000</t>
  </si>
  <si>
    <t>10.0.01.00000</t>
  </si>
  <si>
    <t>10.0.01.89020</t>
  </si>
  <si>
    <t>02.0.00.00000</t>
  </si>
  <si>
    <t>01.0.00.00000</t>
  </si>
  <si>
    <t>01.0.02.00000</t>
  </si>
  <si>
    <t>01.0.02.20902</t>
  </si>
  <si>
    <t>Содержание автомобильных дорог</t>
  </si>
  <si>
    <t>08.0.02.99990</t>
  </si>
  <si>
    <t>08.0.02.00000</t>
  </si>
  <si>
    <t>08.0.00.00000</t>
  </si>
  <si>
    <t>05.0.00.00000</t>
  </si>
  <si>
    <t>Основное мероприятие "Содержание объектов, элементов благоустройства и территории муниципального образования сельского поселения Куть-Ях"</t>
  </si>
  <si>
    <t>Информационное освещение деятельности органов местного самоуправления и поддержка средств массовой информации</t>
  </si>
  <si>
    <t>04.0.02.20904</t>
  </si>
  <si>
    <t>расходы, осуществляемые по вопросам местного значения сельского поселения</t>
  </si>
  <si>
    <t>Основное мероприятие "Осуществление полномочий в сфере государственной регистрации актов гражданского состояния"</t>
  </si>
  <si>
    <t>02.0.01.00000</t>
  </si>
  <si>
    <t>02.0.01.82300</t>
  </si>
  <si>
    <t>02.0.01.S2300</t>
  </si>
  <si>
    <t>05.0.03.00000</t>
  </si>
  <si>
    <t>05.0.03.99990</t>
  </si>
  <si>
    <t>Основное мероприятие "Охрана общественного порядка и профилактика правонарушений"</t>
  </si>
  <si>
    <t>06.0.01.02030</t>
  </si>
  <si>
    <t>Основное мероприятие "Обеспечение деятельности для эффективного и качественного исполнения полномочий и функций администрации сельского поселения Куть-Ях"</t>
  </si>
  <si>
    <t>07.0.00.00000</t>
  </si>
  <si>
    <t>07.0.01.00000</t>
  </si>
  <si>
    <t>Основное мероприятие "Обеспечение деятельности МУ "Администрация сельского поселения Куть-Ях"</t>
  </si>
  <si>
    <t>07.0.01.00600</t>
  </si>
  <si>
    <t>07.0.02.00600</t>
  </si>
  <si>
    <t>07.0.02.00000</t>
  </si>
  <si>
    <t>06.0.02.00000</t>
  </si>
  <si>
    <t>06.0.02.04910</t>
  </si>
  <si>
    <t>Основное мероприятие "Дополнительное пенсионное обеспечение за выслугу лет"</t>
  </si>
  <si>
    <t>Основное мероприятие "Обеспечение деятельности МКУ "Административно-хозяйственное обслуживание""</t>
  </si>
  <si>
    <t xml:space="preserve">Всего на 2021 год </t>
  </si>
  <si>
    <t>рублей</t>
  </si>
  <si>
    <t>Сумма изменений (+,-)</t>
  </si>
  <si>
    <t>в том числе</t>
  </si>
  <si>
    <t>06.0.04.00000</t>
  </si>
  <si>
    <t>06.0.04.D9300</t>
  </si>
  <si>
    <t>06.0.04.59300</t>
  </si>
  <si>
    <t>09.0.03.00000</t>
  </si>
  <si>
    <t>09.0.03.99990</t>
  </si>
  <si>
    <t>Основное мероприятие "Приобретение и установка автономных пожарных извещателей с GSM-модулем"</t>
  </si>
  <si>
    <t>Непрограммная деятельность</t>
  </si>
  <si>
    <t>50.0.00.00000</t>
  </si>
  <si>
    <t xml:space="preserve">решению Совета депутатов сельского поселения Куть -Ях                                                                      </t>
  </si>
  <si>
    <t>Создание условий для деятельности народных дружин</t>
  </si>
  <si>
    <t>310</t>
  </si>
  <si>
    <t>Публичные нормативные социальные выплаты гражданам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</si>
  <si>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</si>
  <si>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</si>
  <si>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>Осуществление переданных полномочий Российской Федерации на государственную регистрацию актов гражданского состояния</t>
  </si>
  <si>
    <t>Расходы на индексацию фонда оплаты труда иных категорий работников муниципальных учреждений, не подпадающих под действие указа Президента Российской Федерации от 07.05.2012 № 597 «О мероприятиях по реализации государственной социальной политики»</t>
  </si>
  <si>
    <t>07.0.02.89005</t>
  </si>
  <si>
    <t>Расходы на обеспечение деятельности казенных учреждений</t>
  </si>
  <si>
    <t>Расходы на обеспечение деятельности администрации</t>
  </si>
  <si>
    <t>10.0.01.89021</t>
  </si>
  <si>
    <t>Расходы на выплату персоналу, осуществляющему функции внешнего финансового контроля в поселениях района в соответствии с заключенными соглашениями</t>
  </si>
  <si>
    <t xml:space="preserve">от                                  № 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</si>
  <si>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сельского поселения Куть-Ях на 2024 год </t>
  </si>
  <si>
    <t>Всего на 2024 год</t>
  </si>
  <si>
    <t>Муниципальная программа "Развитие и совершенствование сети автомобильных дорог общего пользования муниципального образования сельского поселения Куть-Ях на 2023-2027 годы"</t>
  </si>
  <si>
    <t>Муниципальная программа "Профилактика правонарушений на территории сельского поселения Куть-Ях на 2023-2027 годы"</t>
  </si>
  <si>
    <t>Муниципальная программа "Развитие и применение информационных технологий в муниципальном образовании сельское поселение Куть-Ях на 2023-2027 годы"</t>
  </si>
  <si>
    <t>Муниципальная программа «Формирование современной городской среды в муниципальном образовании сельское поселение Куть-Ях на 2023-2027 годы"</t>
  </si>
  <si>
    <t xml:space="preserve">Муниципальная программа «Совершенствование муниципального управления в муниципальном образовании 
сельское поселение Куть-Ях на 2023-2027 годы»
</t>
  </si>
  <si>
    <t>Муниципальная программа «Обеспечение деятельности органов местного самоуправления 
сельского поселения Куть-Ях на 2023-2027 годы»</t>
  </si>
  <si>
    <t xml:space="preserve">Муниципальная программа «Управление муниципальным имуществом в сельском поселении Куть-Ях на 2023-2027 годы» </t>
  </si>
  <si>
    <t>Муниципальная программа «Управление муниципальными финансами в сельском поселении Куть-Ях на 2023-2027 годы"</t>
  </si>
  <si>
    <t>05.0.03.89007</t>
  </si>
  <si>
    <t>05.0.03.89006</t>
  </si>
  <si>
    <t>Ликвидация мест захламления</t>
  </si>
  <si>
    <t>Озеленение территорий городского и сельских поселений</t>
  </si>
  <si>
    <t>Муниципальная программа "Защита населения и территории от чрезвычайных ситуаций, обеспечение пожарной безопасности на территории сельского поселения Куть-Ях на 2023 - 2027 годы"</t>
  </si>
  <si>
    <t>09.0.01.00000</t>
  </si>
  <si>
    <t>09.0.01.99990</t>
  </si>
  <si>
    <t>09.0.02.00000</t>
  </si>
  <si>
    <t>09.0.02.99990</t>
  </si>
  <si>
    <t>Основное мероприятие "Техническое обслуживание пожарных водоемов"</t>
  </si>
  <si>
    <t>Основное мероприятие "Подготовка водосливных и водосточных канав к паводку, очитка водоотводных лотков, водопропускных труб"</t>
  </si>
  <si>
    <t>Приведение автомобильных дорог местного значения в нормативное состояние (софинансирование)</t>
  </si>
  <si>
    <t xml:space="preserve">Приведение автомобильных дорог местного значения в нормативное состояние </t>
  </si>
  <si>
    <t>06.0.03.00000</t>
  </si>
  <si>
    <t>06.0.03.02400</t>
  </si>
  <si>
    <t>Основное мероприятие "Повышение квалификации муниципальных служащих и работников, осуществляющих техническое обеспечение деятельности органов местного самоуправления, лиц, включенных в кадровый резерв: 
- без отрыва от производства;
- с отрывом от производства;
- дистанционно с применением  современных  образовательных  технологий"</t>
  </si>
  <si>
    <t>01.0.01.00000</t>
  </si>
  <si>
    <t>Основное мероприятие "Ремонт автомобильных дорог местного значения"</t>
  </si>
  <si>
    <t>01.0.01.83000</t>
  </si>
  <si>
    <t>01.0.01.S3000</t>
  </si>
  <si>
    <t>400</t>
  </si>
  <si>
    <t>410</t>
  </si>
  <si>
    <t>Капитальные вложения в объекты государственной (муниципальной) собственности</t>
  </si>
  <si>
    <t>Бюджетные инвестиции</t>
  </si>
  <si>
    <t>50.0.00.09300</t>
  </si>
  <si>
    <t>Выполнение других обязательств государства</t>
  </si>
  <si>
    <t>Обеспечение комплексного развития сельских территорий</t>
  </si>
  <si>
    <t>05.0.03.L5762</t>
  </si>
  <si>
    <t>06.0.01.85150</t>
  </si>
  <si>
    <t>Расходы за счет бюджетных ассигнований резервного фонда Правительства Ханты-Мансийского автономного округа – Югры, за исключением иных межбюджетных трансфертов на реализацию наказов избирателей депутатам Думы Ханты-Мансийского автономного округа – Югры</t>
  </si>
  <si>
    <t>06.0.01.89010</t>
  </si>
  <si>
    <t>Финансовое обеспечение расходных обязательств муниципальных образований городского и сельских поселений по решению вопросов местного значения</t>
  </si>
  <si>
    <t>07.0.02.89010</t>
  </si>
  <si>
    <t>07.0.01.85060</t>
  </si>
  <si>
    <t>Реализация мероприятийпо содействию трудоустройству граждан</t>
  </si>
  <si>
    <t xml:space="preserve">Приложение 3 к                                                                                                                     </t>
  </si>
  <si>
    <t>08.0.02.67484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</si>
  <si>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округа-Югры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</si>
  <si>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</si>
  <si>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08.0.02.6748S</t>
  </si>
  <si>
    <t>08.0.02.82901</t>
  </si>
  <si>
    <t>08.0.02.S2901</t>
  </si>
  <si>
    <t>Мероприятия по приобретению жилья и осуществлению выплат гражданам, в чьей собственности находятся жилые помещения, входящие в аварийный жилищный фонд</t>
  </si>
  <si>
    <t>Мероприятия по приобретению жилья и осуществлению выплат гражданам, в чьей собственности находятся жилые помещения, входящие в аварийный жилищный фонд за счет средств бюджета муниципального образования</t>
  </si>
  <si>
    <t>320</t>
  </si>
  <si>
    <t>Социальные выплаты гражданам, кроме публичных нормативных социальных выплат</t>
  </si>
  <si>
    <t>07.0.02.89013</t>
  </si>
  <si>
    <t>Частичное обеспечение расходов, связанных с доведением заработной платы низкооплачиваемых категорий работников муниципальных учреждений до минимального размера оплаты труда в Ханты-Мансийском автономном округе – Югре</t>
  </si>
  <si>
    <t>06.0.01.89015</t>
  </si>
  <si>
    <t>Поощрение муниципальных управленческих команд</t>
  </si>
  <si>
    <t>06.0.02.89010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</si>
</sst>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00"/>
    <numFmt numFmtId="166" formatCode="#,##0.000"/>
    <numFmt numFmtId="167" formatCode="#,##0.000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3"/>
      <name val="Arial"/>
      <family val="2"/>
      <charset val="204"/>
    </font>
    <font>
      <sz val="12"/>
      <color indexed="10"/>
      <name val="Arial"/>
      <family val="2"/>
      <charset val="204"/>
    </font>
    <font>
      <i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 wrapText="1"/>
    </xf>
    <xf numFmtId="164" fontId="1" fillId="0" borderId="0" applyFont="0" applyFill="0" applyBorder="0" applyAlignment="0" applyProtection="0"/>
  </cellStyleXfs>
  <cellXfs count="48">
    <xf numFmtId="0" fontId="0" fillId="0" borderId="0" xfId="0">
      <alignment vertical="center" wrapText="1"/>
    </xf>
    <xf numFmtId="0" fontId="3" fillId="0" borderId="0" xfId="0" applyFont="1" applyFill="1">
      <alignment vertical="center" wrapText="1"/>
    </xf>
    <xf numFmtId="0" fontId="3" fillId="0" borderId="0" xfId="0" applyFont="1" applyFill="1" applyBorder="1" applyAlignment="1">
      <alignment horizontal="center" vertical="top" wrapText="1"/>
    </xf>
    <xf numFmtId="165" fontId="3" fillId="0" borderId="0" xfId="0" applyNumberFormat="1" applyFont="1" applyFill="1">
      <alignment vertical="center" wrapText="1"/>
    </xf>
    <xf numFmtId="0" fontId="3" fillId="0" borderId="0" xfId="0" applyFont="1" applyFill="1" applyAlignment="1">
      <alignment vertical="top" wrapText="1"/>
    </xf>
    <xf numFmtId="0" fontId="4" fillId="0" borderId="0" xfId="0" applyFont="1" applyFill="1">
      <alignment vertical="center" wrapText="1"/>
    </xf>
    <xf numFmtId="49" fontId="3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49" fontId="3" fillId="0" borderId="3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9" fontId="7" fillId="0" borderId="3" xfId="1" applyNumberFormat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right" vertical="center" wrapText="1"/>
    </xf>
    <xf numFmtId="49" fontId="8" fillId="0" borderId="6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vertical="top" wrapText="1"/>
    </xf>
    <xf numFmtId="4" fontId="7" fillId="0" borderId="3" xfId="0" applyNumberFormat="1" applyFont="1" applyFill="1" applyBorder="1" applyAlignment="1">
      <alignment horizontal="right" vertical="top" wrapText="1"/>
    </xf>
    <xf numFmtId="4" fontId="3" fillId="0" borderId="3" xfId="0" applyNumberFormat="1" applyFont="1" applyFill="1" applyBorder="1" applyAlignment="1">
      <alignment horizontal="right" vertical="top" wrapText="1"/>
    </xf>
    <xf numFmtId="4" fontId="4" fillId="0" borderId="3" xfId="0" applyNumberFormat="1" applyFont="1" applyFill="1" applyBorder="1" applyAlignment="1">
      <alignment horizontal="right" vertical="top" wrapText="1"/>
    </xf>
    <xf numFmtId="4" fontId="8" fillId="0" borderId="3" xfId="0" applyNumberFormat="1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vertical="top" wrapText="1"/>
    </xf>
    <xf numFmtId="0" fontId="4" fillId="0" borderId="7" xfId="0" applyFont="1" applyFill="1" applyBorder="1" applyAlignment="1">
      <alignment horizontal="center" vertical="top" wrapText="1"/>
    </xf>
    <xf numFmtId="166" fontId="4" fillId="0" borderId="3" xfId="0" applyNumberFormat="1" applyFont="1" applyFill="1" applyBorder="1" applyAlignment="1">
      <alignment horizontal="right" vertical="top" wrapText="1"/>
    </xf>
    <xf numFmtId="0" fontId="4" fillId="0" borderId="4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49" fontId="4" fillId="0" borderId="3" xfId="1" applyNumberFormat="1" applyFont="1" applyFill="1" applyBorder="1" applyAlignment="1">
      <alignment horizontal="center" vertical="top" wrapText="1"/>
    </xf>
    <xf numFmtId="49" fontId="9" fillId="0" borderId="3" xfId="1" applyNumberFormat="1" applyFont="1" applyFill="1" applyBorder="1" applyAlignment="1">
      <alignment horizontal="center" vertical="top" wrapText="1"/>
    </xf>
    <xf numFmtId="49" fontId="4" fillId="0" borderId="4" xfId="0" applyNumberFormat="1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165" fontId="5" fillId="0" borderId="0" xfId="0" applyNumberFormat="1" applyFont="1" applyFill="1" applyAlignment="1">
      <alignment horizontal="left" vertical="top" wrapText="1"/>
    </xf>
    <xf numFmtId="167" fontId="3" fillId="0" borderId="0" xfId="0" applyNumberFormat="1" applyFont="1" applyFill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center" wrapText="1"/>
    </xf>
    <xf numFmtId="0" fontId="3" fillId="0" borderId="13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9"/>
  <sheetViews>
    <sheetView tabSelected="1" view="pageBreakPreview" topLeftCell="A161" zoomScale="90" zoomScaleNormal="70" zoomScaleSheetLayoutView="90" workbookViewId="0">
      <selection activeCell="F107" sqref="F107"/>
    </sheetView>
  </sheetViews>
  <sheetFormatPr defaultColWidth="9.140625" defaultRowHeight="15" x14ac:dyDescent="0.2"/>
  <cols>
    <col min="1" max="1" width="58.28515625" style="1" customWidth="1"/>
    <col min="2" max="2" width="18.28515625" style="7" customWidth="1"/>
    <col min="3" max="3" width="9.28515625" style="2" customWidth="1"/>
    <col min="4" max="4" width="23.7109375" style="3" hidden="1" customWidth="1"/>
    <col min="5" max="5" width="20.28515625" style="1" hidden="1" customWidth="1"/>
    <col min="6" max="6" width="26.28515625" style="1" customWidth="1"/>
    <col min="7" max="7" width="25" style="1" customWidth="1"/>
    <col min="8" max="8" width="17.42578125" style="1" customWidth="1"/>
    <col min="9" max="16384" width="9.140625" style="1"/>
  </cols>
  <sheetData>
    <row r="1" spans="1:8" ht="16.5" customHeight="1" x14ac:dyDescent="0.2">
      <c r="D1" s="2"/>
      <c r="G1" s="36" t="s">
        <v>158</v>
      </c>
      <c r="H1" s="36"/>
    </row>
    <row r="2" spans="1:8" ht="42.75" customHeight="1" x14ac:dyDescent="0.2">
      <c r="D2" s="2"/>
      <c r="G2" s="36" t="s">
        <v>99</v>
      </c>
      <c r="H2" s="36"/>
    </row>
    <row r="3" spans="1:8" ht="16.5" customHeight="1" x14ac:dyDescent="0.2">
      <c r="D3" s="2"/>
      <c r="G3" s="37" t="s">
        <v>112</v>
      </c>
      <c r="H3" s="37"/>
    </row>
    <row r="4" spans="1:8" x14ac:dyDescent="0.2">
      <c r="D4" s="2"/>
    </row>
    <row r="5" spans="1:8" ht="57" customHeight="1" x14ac:dyDescent="0.2">
      <c r="A5" s="45" t="s">
        <v>113</v>
      </c>
      <c r="B5" s="45"/>
      <c r="C5" s="45"/>
      <c r="D5" s="45"/>
      <c r="E5" s="45"/>
      <c r="F5" s="45"/>
      <c r="G5" s="45"/>
      <c r="H5" s="45"/>
    </row>
    <row r="6" spans="1:8" ht="16.5" thickBot="1" x14ac:dyDescent="0.25">
      <c r="A6" s="38"/>
      <c r="B6" s="38"/>
      <c r="C6" s="38"/>
      <c r="F6" s="46" t="s">
        <v>88</v>
      </c>
      <c r="G6" s="46"/>
      <c r="H6" s="46"/>
    </row>
    <row r="7" spans="1:8" s="4" customFormat="1" ht="15" customHeight="1" x14ac:dyDescent="0.2">
      <c r="A7" s="41" t="s">
        <v>0</v>
      </c>
      <c r="B7" s="43" t="s">
        <v>1</v>
      </c>
      <c r="C7" s="43" t="s">
        <v>2</v>
      </c>
      <c r="D7" s="39" t="s">
        <v>87</v>
      </c>
      <c r="E7" s="39" t="s">
        <v>89</v>
      </c>
      <c r="F7" s="39" t="s">
        <v>114</v>
      </c>
      <c r="G7" s="47" t="s">
        <v>90</v>
      </c>
      <c r="H7" s="47"/>
    </row>
    <row r="8" spans="1:8" s="4" customFormat="1" ht="105.75" thickBot="1" x14ac:dyDescent="0.25">
      <c r="A8" s="42"/>
      <c r="B8" s="44"/>
      <c r="C8" s="44"/>
      <c r="D8" s="40"/>
      <c r="E8" s="40"/>
      <c r="F8" s="40"/>
      <c r="G8" s="11" t="s">
        <v>67</v>
      </c>
      <c r="H8" s="11" t="s">
        <v>12</v>
      </c>
    </row>
    <row r="9" spans="1:8" s="4" customFormat="1" x14ac:dyDescent="0.2">
      <c r="A9" s="10">
        <v>1</v>
      </c>
      <c r="B9" s="9">
        <v>2</v>
      </c>
      <c r="C9" s="9">
        <v>3</v>
      </c>
      <c r="D9" s="11">
        <v>4</v>
      </c>
      <c r="E9" s="11">
        <v>6</v>
      </c>
      <c r="F9" s="11">
        <v>4</v>
      </c>
      <c r="G9" s="11">
        <v>5</v>
      </c>
      <c r="H9" s="11">
        <v>6</v>
      </c>
    </row>
    <row r="10" spans="1:8" s="4" customFormat="1" ht="78.75" x14ac:dyDescent="0.2">
      <c r="A10" s="17" t="s">
        <v>115</v>
      </c>
      <c r="B10" s="18" t="s">
        <v>56</v>
      </c>
      <c r="C10" s="18"/>
      <c r="D10" s="25">
        <f>D18</f>
        <v>1547300</v>
      </c>
      <c r="E10" s="25">
        <f>E18</f>
        <v>402614.84</v>
      </c>
      <c r="F10" s="25">
        <f>F11+F18</f>
        <v>20041670.66</v>
      </c>
      <c r="G10" s="25">
        <f t="shared" ref="G10:H10" si="0">G11+G18</f>
        <v>20041670.66</v>
      </c>
      <c r="H10" s="25">
        <f t="shared" si="0"/>
        <v>0</v>
      </c>
    </row>
    <row r="11" spans="1:8" s="5" customFormat="1" ht="52.5" customHeight="1" x14ac:dyDescent="0.2">
      <c r="A11" s="12" t="s">
        <v>140</v>
      </c>
      <c r="B11" s="13" t="s">
        <v>139</v>
      </c>
      <c r="C11" s="13"/>
      <c r="D11" s="23">
        <f>D14</f>
        <v>1547300</v>
      </c>
      <c r="E11" s="23">
        <f>E14</f>
        <v>402614.84</v>
      </c>
      <c r="F11" s="23">
        <f>F12+F15</f>
        <v>15384666.67</v>
      </c>
      <c r="G11" s="23">
        <f t="shared" ref="G11:H11" si="1">G12+G15</f>
        <v>15384666.67</v>
      </c>
      <c r="H11" s="23">
        <f t="shared" si="1"/>
        <v>0</v>
      </c>
    </row>
    <row r="12" spans="1:8" s="5" customFormat="1" ht="57.75" customHeight="1" x14ac:dyDescent="0.2">
      <c r="A12" s="14" t="s">
        <v>135</v>
      </c>
      <c r="B12" s="16" t="s">
        <v>141</v>
      </c>
      <c r="C12" s="16"/>
      <c r="D12" s="24">
        <f t="shared" ref="D12:H13" si="2">D13</f>
        <v>1547300</v>
      </c>
      <c r="E12" s="24">
        <f t="shared" si="2"/>
        <v>402614.84</v>
      </c>
      <c r="F12" s="24">
        <f t="shared" si="2"/>
        <v>13846200</v>
      </c>
      <c r="G12" s="24">
        <f t="shared" si="2"/>
        <v>13846200</v>
      </c>
      <c r="H12" s="24">
        <f t="shared" si="2"/>
        <v>0</v>
      </c>
    </row>
    <row r="13" spans="1:8" s="5" customFormat="1" ht="36" customHeight="1" x14ac:dyDescent="0.2">
      <c r="A13" s="14" t="s">
        <v>28</v>
      </c>
      <c r="B13" s="16" t="s">
        <v>141</v>
      </c>
      <c r="C13" s="16" t="s">
        <v>25</v>
      </c>
      <c r="D13" s="24">
        <f t="shared" si="2"/>
        <v>1547300</v>
      </c>
      <c r="E13" s="24">
        <f t="shared" si="2"/>
        <v>402614.84</v>
      </c>
      <c r="F13" s="24">
        <f t="shared" si="2"/>
        <v>13846200</v>
      </c>
      <c r="G13" s="24">
        <f t="shared" si="2"/>
        <v>13846200</v>
      </c>
      <c r="H13" s="24">
        <f t="shared" si="2"/>
        <v>0</v>
      </c>
    </row>
    <row r="14" spans="1:8" s="5" customFormat="1" ht="30" x14ac:dyDescent="0.2">
      <c r="A14" s="14" t="s">
        <v>27</v>
      </c>
      <c r="B14" s="16" t="s">
        <v>141</v>
      </c>
      <c r="C14" s="16" t="s">
        <v>26</v>
      </c>
      <c r="D14" s="24">
        <f>1547.3*1000</f>
        <v>1547300</v>
      </c>
      <c r="E14" s="24">
        <f>402614.84</f>
        <v>402614.84</v>
      </c>
      <c r="F14" s="24">
        <f>13846230-30</f>
        <v>13846200</v>
      </c>
      <c r="G14" s="24">
        <f>F14</f>
        <v>13846200</v>
      </c>
      <c r="H14" s="24">
        <v>0</v>
      </c>
    </row>
    <row r="15" spans="1:8" ht="45" x14ac:dyDescent="0.2">
      <c r="A15" s="14" t="s">
        <v>134</v>
      </c>
      <c r="B15" s="16" t="s">
        <v>142</v>
      </c>
      <c r="C15" s="16"/>
      <c r="D15" s="24">
        <f t="shared" ref="D15:F16" si="3">D16</f>
        <v>1547300</v>
      </c>
      <c r="E15" s="24">
        <f t="shared" si="3"/>
        <v>402614.84</v>
      </c>
      <c r="F15" s="24">
        <f t="shared" si="3"/>
        <v>1538466.67</v>
      </c>
      <c r="G15" s="24">
        <f t="shared" ref="G15:H16" si="4">G16</f>
        <v>1538466.67</v>
      </c>
      <c r="H15" s="24">
        <f t="shared" si="4"/>
        <v>0</v>
      </c>
    </row>
    <row r="16" spans="1:8" ht="30" x14ac:dyDescent="0.2">
      <c r="A16" s="14" t="s">
        <v>28</v>
      </c>
      <c r="B16" s="16" t="s">
        <v>142</v>
      </c>
      <c r="C16" s="16" t="s">
        <v>25</v>
      </c>
      <c r="D16" s="24">
        <f t="shared" si="3"/>
        <v>1547300</v>
      </c>
      <c r="E16" s="24">
        <f t="shared" si="3"/>
        <v>402614.84</v>
      </c>
      <c r="F16" s="24">
        <f t="shared" si="3"/>
        <v>1538466.67</v>
      </c>
      <c r="G16" s="24">
        <f t="shared" si="4"/>
        <v>1538466.67</v>
      </c>
      <c r="H16" s="24">
        <f t="shared" si="4"/>
        <v>0</v>
      </c>
    </row>
    <row r="17" spans="1:8" ht="30" x14ac:dyDescent="0.2">
      <c r="A17" s="14" t="s">
        <v>27</v>
      </c>
      <c r="B17" s="16" t="s">
        <v>142</v>
      </c>
      <c r="C17" s="16" t="s">
        <v>26</v>
      </c>
      <c r="D17" s="24">
        <f>1547.3*1000</f>
        <v>1547300</v>
      </c>
      <c r="E17" s="24">
        <f>402614.84</f>
        <v>402614.84</v>
      </c>
      <c r="F17" s="24">
        <f>1538470+30-33.33</f>
        <v>1538466.67</v>
      </c>
      <c r="G17" s="24">
        <f>F17</f>
        <v>1538466.67</v>
      </c>
      <c r="H17" s="24">
        <v>0</v>
      </c>
    </row>
    <row r="18" spans="1:8" ht="45" x14ac:dyDescent="0.2">
      <c r="A18" s="12" t="s">
        <v>46</v>
      </c>
      <c r="B18" s="13" t="s">
        <v>57</v>
      </c>
      <c r="C18" s="13"/>
      <c r="D18" s="23">
        <f>D15</f>
        <v>1547300</v>
      </c>
      <c r="E18" s="23">
        <f>E15</f>
        <v>402614.84</v>
      </c>
      <c r="F18" s="23">
        <f>F19</f>
        <v>4657003.99</v>
      </c>
      <c r="G18" s="23">
        <f t="shared" ref="G18:H18" si="5">G19</f>
        <v>4657003.99</v>
      </c>
      <c r="H18" s="23">
        <f t="shared" si="5"/>
        <v>0</v>
      </c>
    </row>
    <row r="19" spans="1:8" x14ac:dyDescent="0.2">
      <c r="A19" s="14" t="s">
        <v>59</v>
      </c>
      <c r="B19" s="16" t="s">
        <v>58</v>
      </c>
      <c r="C19" s="16"/>
      <c r="D19" s="24">
        <f t="shared" ref="D19:H20" si="6">D20</f>
        <v>1547300</v>
      </c>
      <c r="E19" s="24">
        <f t="shared" si="6"/>
        <v>402614.84</v>
      </c>
      <c r="F19" s="24">
        <f t="shared" si="6"/>
        <v>4657003.99</v>
      </c>
      <c r="G19" s="24">
        <f t="shared" si="6"/>
        <v>4657003.99</v>
      </c>
      <c r="H19" s="24">
        <f t="shared" si="6"/>
        <v>0</v>
      </c>
    </row>
    <row r="20" spans="1:8" s="5" customFormat="1" ht="30" x14ac:dyDescent="0.2">
      <c r="A20" s="14" t="s">
        <v>28</v>
      </c>
      <c r="B20" s="16" t="s">
        <v>58</v>
      </c>
      <c r="C20" s="16" t="s">
        <v>25</v>
      </c>
      <c r="D20" s="24">
        <f t="shared" si="6"/>
        <v>1547300</v>
      </c>
      <c r="E20" s="24">
        <f t="shared" si="6"/>
        <v>402614.84</v>
      </c>
      <c r="F20" s="24">
        <f t="shared" si="6"/>
        <v>4657003.99</v>
      </c>
      <c r="G20" s="24">
        <f t="shared" si="6"/>
        <v>4657003.99</v>
      </c>
      <c r="H20" s="24">
        <f t="shared" si="6"/>
        <v>0</v>
      </c>
    </row>
    <row r="21" spans="1:8" ht="30" x14ac:dyDescent="0.2">
      <c r="A21" s="14" t="s">
        <v>27</v>
      </c>
      <c r="B21" s="16" t="s">
        <v>58</v>
      </c>
      <c r="C21" s="16" t="s">
        <v>26</v>
      </c>
      <c r="D21" s="24">
        <f>1547.3*1000</f>
        <v>1547300</v>
      </c>
      <c r="E21" s="24">
        <f>402614.84</f>
        <v>402614.84</v>
      </c>
      <c r="F21" s="24">
        <f>4644732-30+309227.43-309227.43+12000+268.66+33.33</f>
        <v>4657003.99</v>
      </c>
      <c r="G21" s="24">
        <f>F21</f>
        <v>4657003.99</v>
      </c>
      <c r="H21" s="24">
        <v>0</v>
      </c>
    </row>
    <row r="22" spans="1:8" ht="47.25" x14ac:dyDescent="0.2">
      <c r="A22" s="17" t="s">
        <v>116</v>
      </c>
      <c r="B22" s="18" t="s">
        <v>55</v>
      </c>
      <c r="C22" s="18"/>
      <c r="D22" s="29" t="e">
        <f>D23+#REF!</f>
        <v>#REF!</v>
      </c>
      <c r="E22" s="29" t="e">
        <f>E23+#REF!</f>
        <v>#REF!</v>
      </c>
      <c r="F22" s="25">
        <f>F23</f>
        <v>34386.36</v>
      </c>
      <c r="G22" s="25">
        <f>G23</f>
        <v>34386.36</v>
      </c>
      <c r="H22" s="25">
        <f>H23</f>
        <v>0</v>
      </c>
    </row>
    <row r="23" spans="1:8" s="5" customFormat="1" ht="30" x14ac:dyDescent="0.2">
      <c r="A23" s="12" t="s">
        <v>74</v>
      </c>
      <c r="B23" s="13" t="s">
        <v>69</v>
      </c>
      <c r="C23" s="13"/>
      <c r="D23" s="23">
        <f>D24+D27</f>
        <v>16644.439999999999</v>
      </c>
      <c r="E23" s="23">
        <f>E24+E27</f>
        <v>0</v>
      </c>
      <c r="F23" s="23">
        <f>F24+F27</f>
        <v>34386.36</v>
      </c>
      <c r="G23" s="23">
        <f>G24+G27</f>
        <v>34386.36</v>
      </c>
      <c r="H23" s="23">
        <f>H24+H27</f>
        <v>0</v>
      </c>
    </row>
    <row r="24" spans="1:8" s="5" customFormat="1" ht="64.900000000000006" customHeight="1" x14ac:dyDescent="0.2">
      <c r="A24" s="14" t="s">
        <v>100</v>
      </c>
      <c r="B24" s="16" t="s">
        <v>70</v>
      </c>
      <c r="C24" s="16"/>
      <c r="D24" s="24">
        <f t="shared" ref="D24:G25" si="7">D25</f>
        <v>8322.2199999999993</v>
      </c>
      <c r="E24" s="24">
        <f t="shared" si="7"/>
        <v>0</v>
      </c>
      <c r="F24" s="24">
        <f t="shared" si="7"/>
        <v>17193.18</v>
      </c>
      <c r="G24" s="24">
        <f t="shared" si="7"/>
        <v>17193.18</v>
      </c>
      <c r="H24" s="24">
        <f>H28+H25</f>
        <v>0</v>
      </c>
    </row>
    <row r="25" spans="1:8" s="5" customFormat="1" ht="75" x14ac:dyDescent="0.2">
      <c r="A25" s="14" t="s">
        <v>17</v>
      </c>
      <c r="B25" s="16" t="s">
        <v>70</v>
      </c>
      <c r="C25" s="16" t="s">
        <v>15</v>
      </c>
      <c r="D25" s="24">
        <f t="shared" si="7"/>
        <v>8322.2199999999993</v>
      </c>
      <c r="E25" s="24">
        <f t="shared" si="7"/>
        <v>0</v>
      </c>
      <c r="F25" s="24">
        <f t="shared" si="7"/>
        <v>17193.18</v>
      </c>
      <c r="G25" s="24">
        <f t="shared" si="7"/>
        <v>17193.18</v>
      </c>
      <c r="H25" s="24">
        <f>H26</f>
        <v>0</v>
      </c>
    </row>
    <row r="26" spans="1:8" s="5" customFormat="1" ht="47.45" customHeight="1" x14ac:dyDescent="0.2">
      <c r="A26" s="14" t="s">
        <v>18</v>
      </c>
      <c r="B26" s="16" t="s">
        <v>70</v>
      </c>
      <c r="C26" s="16" t="s">
        <v>16</v>
      </c>
      <c r="D26" s="24">
        <v>8322.2199999999993</v>
      </c>
      <c r="E26" s="24">
        <f>0</f>
        <v>0</v>
      </c>
      <c r="F26" s="24">
        <v>17193.18</v>
      </c>
      <c r="G26" s="24">
        <f>F26</f>
        <v>17193.18</v>
      </c>
      <c r="H26" s="24">
        <v>0</v>
      </c>
    </row>
    <row r="27" spans="1:8" s="5" customFormat="1" ht="30" x14ac:dyDescent="0.2">
      <c r="A27" s="14" t="s">
        <v>50</v>
      </c>
      <c r="B27" s="16" t="s">
        <v>71</v>
      </c>
      <c r="C27" s="16"/>
      <c r="D27" s="24">
        <f t="shared" ref="D27:H28" si="8">D28</f>
        <v>8322.2199999999993</v>
      </c>
      <c r="E27" s="24">
        <f t="shared" si="8"/>
        <v>0</v>
      </c>
      <c r="F27" s="24">
        <f t="shared" si="8"/>
        <v>17193.18</v>
      </c>
      <c r="G27" s="24">
        <f t="shared" si="8"/>
        <v>17193.18</v>
      </c>
      <c r="H27" s="24">
        <f t="shared" si="8"/>
        <v>0</v>
      </c>
    </row>
    <row r="28" spans="1:8" s="5" customFormat="1" ht="75" x14ac:dyDescent="0.2">
      <c r="A28" s="14" t="s">
        <v>17</v>
      </c>
      <c r="B28" s="16" t="s">
        <v>71</v>
      </c>
      <c r="C28" s="16" t="s">
        <v>15</v>
      </c>
      <c r="D28" s="24">
        <f t="shared" si="8"/>
        <v>8322.2199999999993</v>
      </c>
      <c r="E28" s="24">
        <f t="shared" si="8"/>
        <v>0</v>
      </c>
      <c r="F28" s="24">
        <f t="shared" si="8"/>
        <v>17193.18</v>
      </c>
      <c r="G28" s="24">
        <f t="shared" si="8"/>
        <v>17193.18</v>
      </c>
      <c r="H28" s="24">
        <f t="shared" si="8"/>
        <v>0</v>
      </c>
    </row>
    <row r="29" spans="1:8" s="5" customFormat="1" ht="30" x14ac:dyDescent="0.2">
      <c r="A29" s="14" t="s">
        <v>18</v>
      </c>
      <c r="B29" s="16" t="s">
        <v>71</v>
      </c>
      <c r="C29" s="15" t="s">
        <v>16</v>
      </c>
      <c r="D29" s="24">
        <v>8322.2199999999993</v>
      </c>
      <c r="E29" s="24">
        <f>0</f>
        <v>0</v>
      </c>
      <c r="F29" s="24">
        <v>17193.18</v>
      </c>
      <c r="G29" s="24">
        <f>F29</f>
        <v>17193.18</v>
      </c>
      <c r="H29" s="24">
        <v>0</v>
      </c>
    </row>
    <row r="30" spans="1:8" ht="63" x14ac:dyDescent="0.2">
      <c r="A30" s="17" t="s">
        <v>117</v>
      </c>
      <c r="B30" s="18" t="s">
        <v>39</v>
      </c>
      <c r="C30" s="18"/>
      <c r="D30" s="25" t="e">
        <f>D31+D35+#REF!</f>
        <v>#REF!</v>
      </c>
      <c r="E30" s="25" t="e">
        <f>E31+E35+#REF!</f>
        <v>#REF!</v>
      </c>
      <c r="F30" s="25">
        <f>F31+F35</f>
        <v>512013</v>
      </c>
      <c r="G30" s="25">
        <f>G31+G35</f>
        <v>512013</v>
      </c>
      <c r="H30" s="25">
        <f>H31+H35</f>
        <v>0</v>
      </c>
    </row>
    <row r="31" spans="1:8" ht="45" x14ac:dyDescent="0.2">
      <c r="A31" s="12" t="s">
        <v>41</v>
      </c>
      <c r="B31" s="13" t="s">
        <v>38</v>
      </c>
      <c r="C31" s="13"/>
      <c r="D31" s="23">
        <f t="shared" ref="D31:F33" si="9">D32</f>
        <v>188800</v>
      </c>
      <c r="E31" s="23">
        <f t="shared" si="9"/>
        <v>0</v>
      </c>
      <c r="F31" s="23">
        <f t="shared" si="9"/>
        <v>207377</v>
      </c>
      <c r="G31" s="23">
        <f t="shared" ref="G31:H33" si="10">G32</f>
        <v>207377</v>
      </c>
      <c r="H31" s="23">
        <f t="shared" si="10"/>
        <v>0</v>
      </c>
    </row>
    <row r="32" spans="1:8" x14ac:dyDescent="0.2">
      <c r="A32" s="14" t="s">
        <v>36</v>
      </c>
      <c r="B32" s="16" t="s">
        <v>33</v>
      </c>
      <c r="C32" s="16"/>
      <c r="D32" s="24">
        <f t="shared" si="9"/>
        <v>188800</v>
      </c>
      <c r="E32" s="24">
        <f t="shared" si="9"/>
        <v>0</v>
      </c>
      <c r="F32" s="24">
        <f t="shared" si="9"/>
        <v>207377</v>
      </c>
      <c r="G32" s="24">
        <f t="shared" si="10"/>
        <v>207377</v>
      </c>
      <c r="H32" s="24">
        <f t="shared" si="10"/>
        <v>0</v>
      </c>
    </row>
    <row r="33" spans="1:8" ht="30" x14ac:dyDescent="0.2">
      <c r="A33" s="14" t="s">
        <v>28</v>
      </c>
      <c r="B33" s="16" t="s">
        <v>33</v>
      </c>
      <c r="C33" s="16" t="s">
        <v>25</v>
      </c>
      <c r="D33" s="24">
        <f t="shared" si="9"/>
        <v>188800</v>
      </c>
      <c r="E33" s="24">
        <f t="shared" si="9"/>
        <v>0</v>
      </c>
      <c r="F33" s="24">
        <f t="shared" si="9"/>
        <v>207377</v>
      </c>
      <c r="G33" s="24">
        <f t="shared" si="10"/>
        <v>207377</v>
      </c>
      <c r="H33" s="24">
        <f t="shared" si="10"/>
        <v>0</v>
      </c>
    </row>
    <row r="34" spans="1:8" ht="30" x14ac:dyDescent="0.2">
      <c r="A34" s="14" t="s">
        <v>27</v>
      </c>
      <c r="B34" s="16" t="s">
        <v>33</v>
      </c>
      <c r="C34" s="16" t="s">
        <v>26</v>
      </c>
      <c r="D34" s="24">
        <f>(12.4+176.4)*1000</f>
        <v>188800</v>
      </c>
      <c r="E34" s="24">
        <f>-1100+1100</f>
        <v>0</v>
      </c>
      <c r="F34" s="24">
        <f>212800-5423</f>
        <v>207377</v>
      </c>
      <c r="G34" s="24">
        <f>F34</f>
        <v>207377</v>
      </c>
      <c r="H34" s="24">
        <v>0</v>
      </c>
    </row>
    <row r="35" spans="1:8" ht="60" x14ac:dyDescent="0.2">
      <c r="A35" s="12" t="s">
        <v>42</v>
      </c>
      <c r="B35" s="13" t="s">
        <v>43</v>
      </c>
      <c r="C35" s="13"/>
      <c r="D35" s="23">
        <f>D36+D39</f>
        <v>381200</v>
      </c>
      <c r="E35" s="23">
        <f>E36+E39</f>
        <v>0</v>
      </c>
      <c r="F35" s="23">
        <f>F36+F39</f>
        <v>304636</v>
      </c>
      <c r="G35" s="23">
        <f>G36+G39</f>
        <v>304636</v>
      </c>
      <c r="H35" s="23">
        <f>H36</f>
        <v>0</v>
      </c>
    </row>
    <row r="36" spans="1:8" x14ac:dyDescent="0.2">
      <c r="A36" s="14" t="s">
        <v>36</v>
      </c>
      <c r="B36" s="16" t="s">
        <v>44</v>
      </c>
      <c r="C36" s="16"/>
      <c r="D36" s="24">
        <f t="shared" ref="D36:G37" si="11">D37</f>
        <v>365600</v>
      </c>
      <c r="E36" s="24">
        <f t="shared" si="11"/>
        <v>0</v>
      </c>
      <c r="F36" s="24">
        <f t="shared" si="11"/>
        <v>300636</v>
      </c>
      <c r="G36" s="24">
        <f t="shared" si="11"/>
        <v>300636</v>
      </c>
      <c r="H36" s="24">
        <f>H37</f>
        <v>0</v>
      </c>
    </row>
    <row r="37" spans="1:8" ht="30" x14ac:dyDescent="0.2">
      <c r="A37" s="14" t="s">
        <v>28</v>
      </c>
      <c r="B37" s="16" t="s">
        <v>44</v>
      </c>
      <c r="C37" s="16" t="s">
        <v>25</v>
      </c>
      <c r="D37" s="24">
        <f t="shared" si="11"/>
        <v>365600</v>
      </c>
      <c r="E37" s="24">
        <f t="shared" si="11"/>
        <v>0</v>
      </c>
      <c r="F37" s="24">
        <f t="shared" si="11"/>
        <v>300636</v>
      </c>
      <c r="G37" s="24">
        <f t="shared" si="11"/>
        <v>300636</v>
      </c>
      <c r="H37" s="24">
        <f>H38</f>
        <v>0</v>
      </c>
    </row>
    <row r="38" spans="1:8" s="5" customFormat="1" ht="30" x14ac:dyDescent="0.2">
      <c r="A38" s="14" t="s">
        <v>27</v>
      </c>
      <c r="B38" s="16" t="s">
        <v>44</v>
      </c>
      <c r="C38" s="16" t="s">
        <v>26</v>
      </c>
      <c r="D38" s="24">
        <f>365.6*1000</f>
        <v>365600</v>
      </c>
      <c r="E38" s="24">
        <f>0</f>
        <v>0</v>
      </c>
      <c r="F38" s="24">
        <f>466113-165477</f>
        <v>300636</v>
      </c>
      <c r="G38" s="24">
        <f>F38</f>
        <v>300636</v>
      </c>
      <c r="H38" s="24">
        <v>0</v>
      </c>
    </row>
    <row r="39" spans="1:8" ht="45" x14ac:dyDescent="0.2">
      <c r="A39" s="14" t="s">
        <v>65</v>
      </c>
      <c r="B39" s="16" t="s">
        <v>66</v>
      </c>
      <c r="C39" s="16"/>
      <c r="D39" s="24">
        <f t="shared" ref="D39:H40" si="12">D40</f>
        <v>15600</v>
      </c>
      <c r="E39" s="24">
        <f t="shared" si="12"/>
        <v>0</v>
      </c>
      <c r="F39" s="24">
        <f t="shared" si="12"/>
        <v>4000</v>
      </c>
      <c r="G39" s="24">
        <f t="shared" si="12"/>
        <v>4000</v>
      </c>
      <c r="H39" s="24">
        <f t="shared" si="12"/>
        <v>0</v>
      </c>
    </row>
    <row r="40" spans="1:8" ht="30" x14ac:dyDescent="0.2">
      <c r="A40" s="14" t="s">
        <v>28</v>
      </c>
      <c r="B40" s="16" t="s">
        <v>66</v>
      </c>
      <c r="C40" s="16" t="s">
        <v>25</v>
      </c>
      <c r="D40" s="24">
        <f t="shared" si="12"/>
        <v>15600</v>
      </c>
      <c r="E40" s="24">
        <f t="shared" si="12"/>
        <v>0</v>
      </c>
      <c r="F40" s="24">
        <f t="shared" si="12"/>
        <v>4000</v>
      </c>
      <c r="G40" s="24">
        <f t="shared" si="12"/>
        <v>4000</v>
      </c>
      <c r="H40" s="24">
        <f t="shared" si="12"/>
        <v>0</v>
      </c>
    </row>
    <row r="41" spans="1:8" ht="30" x14ac:dyDescent="0.2">
      <c r="A41" s="14" t="s">
        <v>27</v>
      </c>
      <c r="B41" s="16" t="s">
        <v>66</v>
      </c>
      <c r="C41" s="16" t="s">
        <v>26</v>
      </c>
      <c r="D41" s="24">
        <f>15.6*1000</f>
        <v>15600</v>
      </c>
      <c r="E41" s="24">
        <v>0</v>
      </c>
      <c r="F41" s="24">
        <f>16000-12000</f>
        <v>4000</v>
      </c>
      <c r="G41" s="24">
        <f>F41</f>
        <v>4000</v>
      </c>
      <c r="H41" s="24">
        <v>0</v>
      </c>
    </row>
    <row r="42" spans="1:8" ht="63" x14ac:dyDescent="0.2">
      <c r="A42" s="30" t="s">
        <v>118</v>
      </c>
      <c r="B42" s="18" t="s">
        <v>63</v>
      </c>
      <c r="C42" s="18"/>
      <c r="D42" s="25" t="e">
        <f>#REF!+#REF!+D43</f>
        <v>#REF!</v>
      </c>
      <c r="E42" s="25" t="e">
        <f>#REF!+#REF!+E43</f>
        <v>#REF!</v>
      </c>
      <c r="F42" s="25">
        <f>F43</f>
        <v>26723310.600000001</v>
      </c>
      <c r="G42" s="25">
        <f t="shared" ref="G42:H42" si="13">G43</f>
        <v>26723310.600000001</v>
      </c>
      <c r="H42" s="25">
        <f t="shared" si="13"/>
        <v>0</v>
      </c>
    </row>
    <row r="43" spans="1:8" ht="69" customHeight="1" x14ac:dyDescent="0.2">
      <c r="A43" s="12" t="s">
        <v>64</v>
      </c>
      <c r="B43" s="13" t="s">
        <v>72</v>
      </c>
      <c r="C43" s="13"/>
      <c r="D43" s="23" t="e">
        <f>D53+#REF!</f>
        <v>#REF!</v>
      </c>
      <c r="E43" s="23" t="e">
        <f>E53+#REF!</f>
        <v>#REF!</v>
      </c>
      <c r="F43" s="23">
        <f>F44+F47+F50+F53</f>
        <v>26723310.600000001</v>
      </c>
      <c r="G43" s="23">
        <f t="shared" ref="G43:H43" si="14">G44+G47+G50+G53</f>
        <v>26723310.600000001</v>
      </c>
      <c r="H43" s="23">
        <f t="shared" si="14"/>
        <v>0</v>
      </c>
    </row>
    <row r="44" spans="1:8" ht="30" x14ac:dyDescent="0.2">
      <c r="A44" s="14" t="s">
        <v>126</v>
      </c>
      <c r="B44" s="16" t="s">
        <v>124</v>
      </c>
      <c r="C44" s="16"/>
      <c r="D44" s="24">
        <f t="shared" ref="D44:F45" si="15">D45</f>
        <v>0</v>
      </c>
      <c r="E44" s="24">
        <f t="shared" si="15"/>
        <v>21576</v>
      </c>
      <c r="F44" s="24">
        <f t="shared" si="15"/>
        <v>9500000</v>
      </c>
      <c r="G44" s="24">
        <f>G45</f>
        <v>9500000</v>
      </c>
      <c r="H44" s="24">
        <f>H45</f>
        <v>0</v>
      </c>
    </row>
    <row r="45" spans="1:8" ht="30" x14ac:dyDescent="0.2">
      <c r="A45" s="14" t="s">
        <v>28</v>
      </c>
      <c r="B45" s="16" t="s">
        <v>124</v>
      </c>
      <c r="C45" s="16" t="s">
        <v>25</v>
      </c>
      <c r="D45" s="24">
        <f t="shared" si="15"/>
        <v>0</v>
      </c>
      <c r="E45" s="24">
        <f t="shared" si="15"/>
        <v>21576</v>
      </c>
      <c r="F45" s="24">
        <f t="shared" si="15"/>
        <v>9500000</v>
      </c>
      <c r="G45" s="24">
        <f>G46</f>
        <v>9500000</v>
      </c>
      <c r="H45" s="24">
        <f>H46</f>
        <v>0</v>
      </c>
    </row>
    <row r="46" spans="1:8" ht="30" x14ac:dyDescent="0.2">
      <c r="A46" s="14" t="s">
        <v>27</v>
      </c>
      <c r="B46" s="16" t="s">
        <v>124</v>
      </c>
      <c r="C46" s="16" t="s">
        <v>26</v>
      </c>
      <c r="D46" s="24">
        <v>0</v>
      </c>
      <c r="E46" s="24">
        <v>21576</v>
      </c>
      <c r="F46" s="24">
        <v>9500000</v>
      </c>
      <c r="G46" s="24">
        <f>F46</f>
        <v>9500000</v>
      </c>
      <c r="H46" s="24">
        <v>0</v>
      </c>
    </row>
    <row r="47" spans="1:8" x14ac:dyDescent="0.2">
      <c r="A47" s="14" t="s">
        <v>125</v>
      </c>
      <c r="B47" s="16" t="s">
        <v>123</v>
      </c>
      <c r="C47" s="16"/>
      <c r="D47" s="24">
        <f t="shared" ref="D47:F48" si="16">D48</f>
        <v>0</v>
      </c>
      <c r="E47" s="24">
        <f t="shared" si="16"/>
        <v>21576</v>
      </c>
      <c r="F47" s="24">
        <f t="shared" si="16"/>
        <v>12500000</v>
      </c>
      <c r="G47" s="24">
        <f>G48</f>
        <v>12500000</v>
      </c>
      <c r="H47" s="24">
        <f>H48</f>
        <v>0</v>
      </c>
    </row>
    <row r="48" spans="1:8" ht="30" x14ac:dyDescent="0.2">
      <c r="A48" s="14" t="s">
        <v>28</v>
      </c>
      <c r="B48" s="16" t="s">
        <v>123</v>
      </c>
      <c r="C48" s="16" t="s">
        <v>25</v>
      </c>
      <c r="D48" s="24">
        <f t="shared" si="16"/>
        <v>0</v>
      </c>
      <c r="E48" s="24">
        <f t="shared" si="16"/>
        <v>21576</v>
      </c>
      <c r="F48" s="24">
        <f t="shared" si="16"/>
        <v>12500000</v>
      </c>
      <c r="G48" s="24">
        <f>G49</f>
        <v>12500000</v>
      </c>
      <c r="H48" s="24">
        <f>H49</f>
        <v>0</v>
      </c>
    </row>
    <row r="49" spans="1:8" ht="30" x14ac:dyDescent="0.2">
      <c r="A49" s="14" t="s">
        <v>27</v>
      </c>
      <c r="B49" s="16" t="s">
        <v>123</v>
      </c>
      <c r="C49" s="16" t="s">
        <v>26</v>
      </c>
      <c r="D49" s="24">
        <v>0</v>
      </c>
      <c r="E49" s="24">
        <v>21576</v>
      </c>
      <c r="F49" s="24">
        <v>12500000</v>
      </c>
      <c r="G49" s="24">
        <f>F49</f>
        <v>12500000</v>
      </c>
      <c r="H49" s="24">
        <v>0</v>
      </c>
    </row>
    <row r="50" spans="1:8" ht="30" x14ac:dyDescent="0.2">
      <c r="A50" s="14" t="s">
        <v>149</v>
      </c>
      <c r="B50" s="16" t="s">
        <v>150</v>
      </c>
      <c r="C50" s="16"/>
      <c r="D50" s="24">
        <f t="shared" ref="D50:F51" si="17">D51</f>
        <v>0</v>
      </c>
      <c r="E50" s="24">
        <f t="shared" si="17"/>
        <v>21576</v>
      </c>
      <c r="F50" s="24">
        <f t="shared" si="17"/>
        <v>2923990.6</v>
      </c>
      <c r="G50" s="24">
        <f>G51</f>
        <v>2923990.6</v>
      </c>
      <c r="H50" s="24">
        <f>H51</f>
        <v>0</v>
      </c>
    </row>
    <row r="51" spans="1:8" ht="30" x14ac:dyDescent="0.2">
      <c r="A51" s="14" t="s">
        <v>28</v>
      </c>
      <c r="B51" s="16" t="s">
        <v>150</v>
      </c>
      <c r="C51" s="16" t="s">
        <v>25</v>
      </c>
      <c r="D51" s="24">
        <f t="shared" si="17"/>
        <v>0</v>
      </c>
      <c r="E51" s="24">
        <f t="shared" si="17"/>
        <v>21576</v>
      </c>
      <c r="F51" s="24">
        <f t="shared" si="17"/>
        <v>2923990.6</v>
      </c>
      <c r="G51" s="24">
        <f>G52</f>
        <v>2923990.6</v>
      </c>
      <c r="H51" s="24">
        <f>H52</f>
        <v>0</v>
      </c>
    </row>
    <row r="52" spans="1:8" ht="30" x14ac:dyDescent="0.2">
      <c r="A52" s="14" t="s">
        <v>27</v>
      </c>
      <c r="B52" s="16" t="s">
        <v>150</v>
      </c>
      <c r="C52" s="16" t="s">
        <v>26</v>
      </c>
      <c r="D52" s="24">
        <v>0</v>
      </c>
      <c r="E52" s="24">
        <v>21576</v>
      </c>
      <c r="F52" s="24">
        <v>2923990.6</v>
      </c>
      <c r="G52" s="24">
        <f>F52</f>
        <v>2923990.6</v>
      </c>
      <c r="H52" s="24">
        <v>0</v>
      </c>
    </row>
    <row r="53" spans="1:8" x14ac:dyDescent="0.2">
      <c r="A53" s="14" t="s">
        <v>36</v>
      </c>
      <c r="B53" s="16" t="s">
        <v>73</v>
      </c>
      <c r="C53" s="16"/>
      <c r="D53" s="24">
        <f t="shared" ref="D53:H54" si="18">D54</f>
        <v>1690260</v>
      </c>
      <c r="E53" s="24">
        <f t="shared" si="18"/>
        <v>501850</v>
      </c>
      <c r="F53" s="24">
        <f t="shared" si="18"/>
        <v>1799320</v>
      </c>
      <c r="G53" s="24">
        <f t="shared" si="18"/>
        <v>1799320</v>
      </c>
      <c r="H53" s="24">
        <f t="shared" si="18"/>
        <v>0</v>
      </c>
    </row>
    <row r="54" spans="1:8" ht="30" x14ac:dyDescent="0.2">
      <c r="A54" s="14" t="s">
        <v>28</v>
      </c>
      <c r="B54" s="16" t="s">
        <v>73</v>
      </c>
      <c r="C54" s="16" t="s">
        <v>25</v>
      </c>
      <c r="D54" s="24">
        <f t="shared" si="18"/>
        <v>1690260</v>
      </c>
      <c r="E54" s="24">
        <f t="shared" si="18"/>
        <v>501850</v>
      </c>
      <c r="F54" s="24">
        <f t="shared" si="18"/>
        <v>1799320</v>
      </c>
      <c r="G54" s="24">
        <f t="shared" si="18"/>
        <v>1799320</v>
      </c>
      <c r="H54" s="24">
        <f t="shared" si="18"/>
        <v>0</v>
      </c>
    </row>
    <row r="55" spans="1:8" ht="30" x14ac:dyDescent="0.2">
      <c r="A55" s="14" t="s">
        <v>27</v>
      </c>
      <c r="B55" s="16" t="s">
        <v>73</v>
      </c>
      <c r="C55" s="16" t="s">
        <v>26</v>
      </c>
      <c r="D55" s="24">
        <f>(1000+400+200.26+90)*1000</f>
        <v>1690260</v>
      </c>
      <c r="E55" s="24">
        <f>59850+192000+130000+120000</f>
        <v>501850</v>
      </c>
      <c r="F55" s="24">
        <f>1811320-12000</f>
        <v>1799320</v>
      </c>
      <c r="G55" s="24">
        <f>F55</f>
        <v>1799320</v>
      </c>
      <c r="H55" s="24">
        <v>0</v>
      </c>
    </row>
    <row r="56" spans="1:8" ht="94.5" x14ac:dyDescent="0.2">
      <c r="A56" s="17" t="s">
        <v>119</v>
      </c>
      <c r="B56" s="33" t="s">
        <v>47</v>
      </c>
      <c r="C56" s="32"/>
      <c r="D56" s="25">
        <f>D58</f>
        <v>860175</v>
      </c>
      <c r="E56" s="25">
        <f>E58</f>
        <v>1138281</v>
      </c>
      <c r="F56" s="25">
        <f>F57+F77+F84+F88</f>
        <v>17304909.550000001</v>
      </c>
      <c r="G56" s="25">
        <f t="shared" ref="G56:H56" si="19">G57+G77+G84+G88</f>
        <v>17244352.550000001</v>
      </c>
      <c r="H56" s="25">
        <f t="shared" si="19"/>
        <v>60557</v>
      </c>
    </row>
    <row r="57" spans="1:8" ht="75" x14ac:dyDescent="0.2">
      <c r="A57" s="12" t="s">
        <v>76</v>
      </c>
      <c r="B57" s="13" t="s">
        <v>48</v>
      </c>
      <c r="C57" s="13"/>
      <c r="D57" s="23" t="e">
        <f>D58+D61</f>
        <v>#REF!</v>
      </c>
      <c r="E57" s="23" t="e">
        <f>E58+E61</f>
        <v>#REF!</v>
      </c>
      <c r="F57" s="23">
        <f>F58+F61+F66+F69+F74</f>
        <v>16722154.550000001</v>
      </c>
      <c r="G57" s="23">
        <f t="shared" ref="G57:H57" si="20">G58+G61+G66+G69+G74</f>
        <v>16722154.550000001</v>
      </c>
      <c r="H57" s="23">
        <f t="shared" si="20"/>
        <v>0</v>
      </c>
    </row>
    <row r="58" spans="1:8" x14ac:dyDescent="0.2">
      <c r="A58" s="12" t="s">
        <v>10</v>
      </c>
      <c r="B58" s="19" t="s">
        <v>75</v>
      </c>
      <c r="C58" s="19"/>
      <c r="D58" s="23">
        <f t="shared" ref="D58:G59" si="21">D59</f>
        <v>860175</v>
      </c>
      <c r="E58" s="23">
        <f t="shared" si="21"/>
        <v>1138281</v>
      </c>
      <c r="F58" s="23">
        <f t="shared" si="21"/>
        <v>1336662</v>
      </c>
      <c r="G58" s="23">
        <f t="shared" si="21"/>
        <v>1336662</v>
      </c>
      <c r="H58" s="23">
        <f>H59</f>
        <v>0</v>
      </c>
    </row>
    <row r="59" spans="1:8" ht="86.25" customHeight="1" x14ac:dyDescent="0.2">
      <c r="A59" s="14" t="s">
        <v>17</v>
      </c>
      <c r="B59" s="15" t="s">
        <v>75</v>
      </c>
      <c r="C59" s="15" t="s">
        <v>15</v>
      </c>
      <c r="D59" s="24">
        <f t="shared" si="21"/>
        <v>860175</v>
      </c>
      <c r="E59" s="24">
        <f t="shared" si="21"/>
        <v>1138281</v>
      </c>
      <c r="F59" s="24">
        <f t="shared" si="21"/>
        <v>1336662</v>
      </c>
      <c r="G59" s="24">
        <f t="shared" si="21"/>
        <v>1336662</v>
      </c>
      <c r="H59" s="24">
        <f>H60</f>
        <v>0</v>
      </c>
    </row>
    <row r="60" spans="1:8" ht="30" x14ac:dyDescent="0.2">
      <c r="A60" s="14" t="s">
        <v>18</v>
      </c>
      <c r="B60" s="15" t="s">
        <v>75</v>
      </c>
      <c r="C60" s="15" t="s">
        <v>16</v>
      </c>
      <c r="D60" s="24">
        <f>(589.996+92+178.179)*1000</f>
        <v>860175</v>
      </c>
      <c r="E60" s="24">
        <f>346720.84+527535.16+264025</f>
        <v>1138281</v>
      </c>
      <c r="F60" s="24">
        <f>1141362+150000+45300</f>
        <v>1336662</v>
      </c>
      <c r="G60" s="24">
        <f>F60</f>
        <v>1336662</v>
      </c>
      <c r="H60" s="24">
        <v>0</v>
      </c>
    </row>
    <row r="61" spans="1:8" ht="36.75" customHeight="1" x14ac:dyDescent="0.2">
      <c r="A61" s="12" t="s">
        <v>11</v>
      </c>
      <c r="B61" s="19" t="s">
        <v>51</v>
      </c>
      <c r="C61" s="19"/>
      <c r="D61" s="23" t="e">
        <f>D64+#REF!</f>
        <v>#REF!</v>
      </c>
      <c r="E61" s="23" t="e">
        <f>E64+#REF!</f>
        <v>#REF!</v>
      </c>
      <c r="F61" s="23">
        <f>F62+F64</f>
        <v>4694501.05</v>
      </c>
      <c r="G61" s="23">
        <f>G62+G64</f>
        <v>4694501.05</v>
      </c>
      <c r="H61" s="23">
        <f>H64</f>
        <v>0</v>
      </c>
    </row>
    <row r="62" spans="1:8" ht="75" x14ac:dyDescent="0.2">
      <c r="A62" s="14" t="s">
        <v>17</v>
      </c>
      <c r="B62" s="15" t="s">
        <v>51</v>
      </c>
      <c r="C62" s="15" t="s">
        <v>15</v>
      </c>
      <c r="D62" s="24">
        <f>D63</f>
        <v>5596925</v>
      </c>
      <c r="E62" s="24">
        <f>E63</f>
        <v>4875533</v>
      </c>
      <c r="F62" s="24">
        <f t="shared" ref="F62:H64" si="22">F63</f>
        <v>4604501.05</v>
      </c>
      <c r="G62" s="24">
        <f t="shared" si="22"/>
        <v>4604501.05</v>
      </c>
      <c r="H62" s="24">
        <f t="shared" si="22"/>
        <v>0</v>
      </c>
    </row>
    <row r="63" spans="1:8" ht="30" x14ac:dyDescent="0.2">
      <c r="A63" s="14" t="s">
        <v>18</v>
      </c>
      <c r="B63" s="15" t="s">
        <v>51</v>
      </c>
      <c r="C63" s="15" t="s">
        <v>16</v>
      </c>
      <c r="D63" s="24">
        <f>(3790+335+1144.58+217.245+35+10+65.1)*1000</f>
        <v>5596925</v>
      </c>
      <c r="E63" s="24">
        <f>409900+3327864+1005014+132755</f>
        <v>4875533</v>
      </c>
      <c r="F63" s="24">
        <f>5446501.05-590000-45000-207000</f>
        <v>4604501.05</v>
      </c>
      <c r="G63" s="24">
        <f>F63</f>
        <v>4604501.05</v>
      </c>
      <c r="H63" s="24">
        <v>0</v>
      </c>
    </row>
    <row r="64" spans="1:8" ht="30" x14ac:dyDescent="0.2">
      <c r="A64" s="14" t="s">
        <v>28</v>
      </c>
      <c r="B64" s="15" t="s">
        <v>51</v>
      </c>
      <c r="C64" s="15" t="s">
        <v>25</v>
      </c>
      <c r="D64" s="24">
        <f>D65</f>
        <v>5596925</v>
      </c>
      <c r="E64" s="24">
        <f>E65</f>
        <v>4875533</v>
      </c>
      <c r="F64" s="24">
        <f t="shared" si="22"/>
        <v>90000</v>
      </c>
      <c r="G64" s="24">
        <f t="shared" si="22"/>
        <v>90000</v>
      </c>
      <c r="H64" s="24">
        <f t="shared" si="22"/>
        <v>0</v>
      </c>
    </row>
    <row r="65" spans="1:8" ht="30" x14ac:dyDescent="0.2">
      <c r="A65" s="14" t="s">
        <v>27</v>
      </c>
      <c r="B65" s="15" t="s">
        <v>51</v>
      </c>
      <c r="C65" s="15" t="s">
        <v>26</v>
      </c>
      <c r="D65" s="24">
        <f>(3790+335+1144.58+217.245+35+10+65.1)*1000</f>
        <v>5596925</v>
      </c>
      <c r="E65" s="24">
        <f>409900+3327864+1005014+132755</f>
        <v>4875533</v>
      </c>
      <c r="F65" s="24">
        <v>90000</v>
      </c>
      <c r="G65" s="24">
        <f>F65</f>
        <v>90000</v>
      </c>
      <c r="H65" s="24">
        <v>0</v>
      </c>
    </row>
    <row r="66" spans="1:8" ht="105" x14ac:dyDescent="0.2">
      <c r="A66" s="12" t="s">
        <v>152</v>
      </c>
      <c r="B66" s="19" t="s">
        <v>151</v>
      </c>
      <c r="C66" s="19"/>
      <c r="D66" s="23">
        <f>D67+D81</f>
        <v>5776925</v>
      </c>
      <c r="E66" s="23">
        <f>E67+E81</f>
        <v>4875533</v>
      </c>
      <c r="F66" s="23">
        <f>F67</f>
        <v>150000</v>
      </c>
      <c r="G66" s="23">
        <f>G67</f>
        <v>150000</v>
      </c>
      <c r="H66" s="23">
        <f>H67+H81</f>
        <v>0</v>
      </c>
    </row>
    <row r="67" spans="1:8" ht="75" x14ac:dyDescent="0.2">
      <c r="A67" s="14" t="s">
        <v>17</v>
      </c>
      <c r="B67" s="15" t="s">
        <v>151</v>
      </c>
      <c r="C67" s="15" t="s">
        <v>15</v>
      </c>
      <c r="D67" s="24">
        <f>D68</f>
        <v>5596925</v>
      </c>
      <c r="E67" s="24">
        <f>E68</f>
        <v>4875533</v>
      </c>
      <c r="F67" s="24">
        <f>F68</f>
        <v>150000</v>
      </c>
      <c r="G67" s="24">
        <f>G68</f>
        <v>150000</v>
      </c>
      <c r="H67" s="24">
        <f>H68</f>
        <v>0</v>
      </c>
    </row>
    <row r="68" spans="1:8" ht="30" x14ac:dyDescent="0.2">
      <c r="A68" s="14" t="s">
        <v>18</v>
      </c>
      <c r="B68" s="15" t="s">
        <v>151</v>
      </c>
      <c r="C68" s="15" t="s">
        <v>16</v>
      </c>
      <c r="D68" s="24">
        <f>(3790+335+1144.58+217.245+35+10+65.1)*1000</f>
        <v>5596925</v>
      </c>
      <c r="E68" s="24">
        <f>409900+3327864+1005014+132755</f>
        <v>4875533</v>
      </c>
      <c r="F68" s="24">
        <f>40000+110000</f>
        <v>150000</v>
      </c>
      <c r="G68" s="24">
        <f>F68</f>
        <v>150000</v>
      </c>
      <c r="H68" s="24">
        <v>0</v>
      </c>
    </row>
    <row r="69" spans="1:8" ht="60" x14ac:dyDescent="0.2">
      <c r="A69" s="12" t="s">
        <v>154</v>
      </c>
      <c r="B69" s="19" t="s">
        <v>153</v>
      </c>
      <c r="C69" s="19"/>
      <c r="D69" s="23">
        <f>D72+D84</f>
        <v>5776925</v>
      </c>
      <c r="E69" s="23">
        <f>E72+E84</f>
        <v>4875533</v>
      </c>
      <c r="F69" s="23">
        <f>F70+F72</f>
        <v>10358291.5</v>
      </c>
      <c r="G69" s="23">
        <f t="shared" ref="G69:H69" si="23">G70+G72</f>
        <v>10358291.5</v>
      </c>
      <c r="H69" s="23">
        <f t="shared" si="23"/>
        <v>0</v>
      </c>
    </row>
    <row r="70" spans="1:8" ht="75" x14ac:dyDescent="0.2">
      <c r="A70" s="14" t="s">
        <v>17</v>
      </c>
      <c r="B70" s="15" t="s">
        <v>153</v>
      </c>
      <c r="C70" s="15" t="s">
        <v>15</v>
      </c>
      <c r="D70" s="24">
        <f>D71</f>
        <v>5596925</v>
      </c>
      <c r="E70" s="24">
        <f>E71</f>
        <v>4875533</v>
      </c>
      <c r="F70" s="24">
        <f>F71</f>
        <v>10302783.67</v>
      </c>
      <c r="G70" s="24">
        <f>G71</f>
        <v>10302783.67</v>
      </c>
      <c r="H70" s="24">
        <f>H71</f>
        <v>0</v>
      </c>
    </row>
    <row r="71" spans="1:8" ht="30" x14ac:dyDescent="0.2">
      <c r="A71" s="14" t="s">
        <v>18</v>
      </c>
      <c r="B71" s="15" t="s">
        <v>153</v>
      </c>
      <c r="C71" s="15" t="s">
        <v>16</v>
      </c>
      <c r="D71" s="24">
        <f>(3790+335+1144.58+217.245+35+10+65.1)*1000</f>
        <v>5596925</v>
      </c>
      <c r="E71" s="24">
        <f>409900+3327864+1005014+132755</f>
        <v>4875533</v>
      </c>
      <c r="F71" s="24">
        <v>10302783.67</v>
      </c>
      <c r="G71" s="24">
        <f>F71</f>
        <v>10302783.67</v>
      </c>
      <c r="H71" s="24">
        <v>0</v>
      </c>
    </row>
    <row r="72" spans="1:8" ht="30" x14ac:dyDescent="0.2">
      <c r="A72" s="35" t="s">
        <v>24</v>
      </c>
      <c r="B72" s="15" t="s">
        <v>153</v>
      </c>
      <c r="C72" s="15" t="s">
        <v>23</v>
      </c>
      <c r="D72" s="24">
        <f>D73</f>
        <v>5596925</v>
      </c>
      <c r="E72" s="24">
        <f>E73</f>
        <v>4875533</v>
      </c>
      <c r="F72" s="24">
        <f>F73</f>
        <v>55507.83</v>
      </c>
      <c r="G72" s="24">
        <f>G73</f>
        <v>55507.83</v>
      </c>
      <c r="H72" s="24">
        <f>H73</f>
        <v>0</v>
      </c>
    </row>
    <row r="73" spans="1:8" ht="30" x14ac:dyDescent="0.2">
      <c r="A73" s="35" t="s">
        <v>168</v>
      </c>
      <c r="B73" s="15" t="s">
        <v>153</v>
      </c>
      <c r="C73" s="15" t="s">
        <v>167</v>
      </c>
      <c r="D73" s="24">
        <f>(3790+335+1144.58+217.245+35+10+65.1)*1000</f>
        <v>5596925</v>
      </c>
      <c r="E73" s="24">
        <f>409900+3327864+1005014+132755</f>
        <v>4875533</v>
      </c>
      <c r="F73" s="24">
        <v>55507.83</v>
      </c>
      <c r="G73" s="24">
        <f>F73</f>
        <v>55507.83</v>
      </c>
      <c r="H73" s="24">
        <v>0</v>
      </c>
    </row>
    <row r="74" spans="1:8" ht="31.15" customHeight="1" x14ac:dyDescent="0.2">
      <c r="A74" s="12" t="s">
        <v>172</v>
      </c>
      <c r="B74" s="19" t="s">
        <v>171</v>
      </c>
      <c r="C74" s="19"/>
      <c r="D74" s="23">
        <f>D77+D89</f>
        <v>180000</v>
      </c>
      <c r="E74" s="23">
        <f>E77+E89</f>
        <v>14790</v>
      </c>
      <c r="F74" s="23">
        <f>F75</f>
        <v>182700</v>
      </c>
      <c r="G74" s="23">
        <f t="shared" ref="G74:H74" si="24">G75</f>
        <v>182700</v>
      </c>
      <c r="H74" s="23">
        <f t="shared" si="24"/>
        <v>0</v>
      </c>
    </row>
    <row r="75" spans="1:8" ht="75" x14ac:dyDescent="0.2">
      <c r="A75" s="14" t="s">
        <v>17</v>
      </c>
      <c r="B75" s="15" t="s">
        <v>171</v>
      </c>
      <c r="C75" s="15" t="s">
        <v>15</v>
      </c>
      <c r="D75" s="24">
        <f>D76</f>
        <v>5596925</v>
      </c>
      <c r="E75" s="24">
        <f>E76</f>
        <v>4875533</v>
      </c>
      <c r="F75" s="24">
        <f>F76</f>
        <v>182700</v>
      </c>
      <c r="G75" s="24">
        <f>G76</f>
        <v>182700</v>
      </c>
      <c r="H75" s="24">
        <f>H76</f>
        <v>0</v>
      </c>
    </row>
    <row r="76" spans="1:8" ht="30" x14ac:dyDescent="0.2">
      <c r="A76" s="14" t="s">
        <v>18</v>
      </c>
      <c r="B76" s="15" t="s">
        <v>171</v>
      </c>
      <c r="C76" s="15" t="s">
        <v>16</v>
      </c>
      <c r="D76" s="24">
        <f>(3790+335+1144.58+217.245+35+10+65.1)*1000</f>
        <v>5596925</v>
      </c>
      <c r="E76" s="24">
        <f>409900+3327864+1005014+132755</f>
        <v>4875533</v>
      </c>
      <c r="F76" s="24">
        <v>182700</v>
      </c>
      <c r="G76" s="24">
        <f>F76</f>
        <v>182700</v>
      </c>
      <c r="H76" s="24">
        <v>0</v>
      </c>
    </row>
    <row r="77" spans="1:8" ht="30" x14ac:dyDescent="0.2">
      <c r="A77" s="12" t="s">
        <v>85</v>
      </c>
      <c r="B77" s="13" t="s">
        <v>83</v>
      </c>
      <c r="C77" s="13"/>
      <c r="D77" s="23">
        <f>D81</f>
        <v>180000</v>
      </c>
      <c r="E77" s="23">
        <f>E81</f>
        <v>0</v>
      </c>
      <c r="F77" s="23">
        <f>F78+F81</f>
        <v>451548</v>
      </c>
      <c r="G77" s="23">
        <f t="shared" ref="G77:H77" si="25">G78+G81</f>
        <v>451548</v>
      </c>
      <c r="H77" s="23">
        <f t="shared" si="25"/>
        <v>0</v>
      </c>
    </row>
    <row r="78" spans="1:8" x14ac:dyDescent="0.2">
      <c r="A78" s="31" t="s">
        <v>29</v>
      </c>
      <c r="B78" s="16" t="s">
        <v>84</v>
      </c>
      <c r="C78" s="16"/>
      <c r="D78" s="24">
        <f t="shared" ref="D78:H79" si="26">D79</f>
        <v>180000</v>
      </c>
      <c r="E78" s="24">
        <f t="shared" si="26"/>
        <v>0</v>
      </c>
      <c r="F78" s="24">
        <f t="shared" si="26"/>
        <v>432000</v>
      </c>
      <c r="G78" s="24">
        <f t="shared" si="26"/>
        <v>432000</v>
      </c>
      <c r="H78" s="24">
        <f t="shared" si="26"/>
        <v>0</v>
      </c>
    </row>
    <row r="79" spans="1:8" ht="30" x14ac:dyDescent="0.2">
      <c r="A79" s="14" t="s">
        <v>24</v>
      </c>
      <c r="B79" s="16" t="s">
        <v>84</v>
      </c>
      <c r="C79" s="16" t="s">
        <v>23</v>
      </c>
      <c r="D79" s="24">
        <f t="shared" si="26"/>
        <v>180000</v>
      </c>
      <c r="E79" s="24">
        <f t="shared" si="26"/>
        <v>0</v>
      </c>
      <c r="F79" s="24">
        <f t="shared" si="26"/>
        <v>432000</v>
      </c>
      <c r="G79" s="24">
        <f t="shared" si="26"/>
        <v>432000</v>
      </c>
      <c r="H79" s="24">
        <f t="shared" si="26"/>
        <v>0</v>
      </c>
    </row>
    <row r="80" spans="1:8" ht="30" x14ac:dyDescent="0.2">
      <c r="A80" s="14" t="s">
        <v>102</v>
      </c>
      <c r="B80" s="16" t="s">
        <v>84</v>
      </c>
      <c r="C80" s="16" t="s">
        <v>101</v>
      </c>
      <c r="D80" s="24">
        <v>180000</v>
      </c>
      <c r="E80" s="24">
        <v>0</v>
      </c>
      <c r="F80" s="24">
        <v>432000</v>
      </c>
      <c r="G80" s="24">
        <f>F80</f>
        <v>432000</v>
      </c>
      <c r="H80" s="24">
        <v>0</v>
      </c>
    </row>
    <row r="81" spans="1:8" ht="45" x14ac:dyDescent="0.2">
      <c r="A81" s="31" t="s">
        <v>154</v>
      </c>
      <c r="B81" s="16" t="s">
        <v>173</v>
      </c>
      <c r="C81" s="16"/>
      <c r="D81" s="24">
        <f t="shared" ref="D81:H82" si="27">D82</f>
        <v>180000</v>
      </c>
      <c r="E81" s="24">
        <f t="shared" si="27"/>
        <v>0</v>
      </c>
      <c r="F81" s="24">
        <f t="shared" si="27"/>
        <v>19548</v>
      </c>
      <c r="G81" s="24">
        <f t="shared" si="27"/>
        <v>19548</v>
      </c>
      <c r="H81" s="24">
        <f t="shared" si="27"/>
        <v>0</v>
      </c>
    </row>
    <row r="82" spans="1:8" ht="30" x14ac:dyDescent="0.2">
      <c r="A82" s="14" t="s">
        <v>24</v>
      </c>
      <c r="B82" s="16" t="s">
        <v>173</v>
      </c>
      <c r="C82" s="16" t="s">
        <v>23</v>
      </c>
      <c r="D82" s="24">
        <f t="shared" si="27"/>
        <v>180000</v>
      </c>
      <c r="E82" s="24">
        <f t="shared" si="27"/>
        <v>0</v>
      </c>
      <c r="F82" s="24">
        <f t="shared" si="27"/>
        <v>19548</v>
      </c>
      <c r="G82" s="24">
        <f t="shared" si="27"/>
        <v>19548</v>
      </c>
      <c r="H82" s="24">
        <f t="shared" si="27"/>
        <v>0</v>
      </c>
    </row>
    <row r="83" spans="1:8" ht="30" x14ac:dyDescent="0.2">
      <c r="A83" s="14" t="s">
        <v>102</v>
      </c>
      <c r="B83" s="16" t="s">
        <v>173</v>
      </c>
      <c r="C83" s="16" t="s">
        <v>101</v>
      </c>
      <c r="D83" s="24">
        <v>180000</v>
      </c>
      <c r="E83" s="24">
        <v>0</v>
      </c>
      <c r="F83" s="24">
        <v>19548</v>
      </c>
      <c r="G83" s="24">
        <f>F83</f>
        <v>19548</v>
      </c>
      <c r="H83" s="24">
        <v>0</v>
      </c>
    </row>
    <row r="84" spans="1:8" ht="150" x14ac:dyDescent="0.2">
      <c r="A84" s="12" t="s">
        <v>138</v>
      </c>
      <c r="B84" s="13" t="s">
        <v>136</v>
      </c>
      <c r="C84" s="13"/>
      <c r="D84" s="23">
        <f t="shared" ref="D84:H86" si="28">D85</f>
        <v>180000</v>
      </c>
      <c r="E84" s="23">
        <f t="shared" si="28"/>
        <v>0</v>
      </c>
      <c r="F84" s="23">
        <f t="shared" si="28"/>
        <v>70650</v>
      </c>
      <c r="G84" s="23">
        <f t="shared" si="28"/>
        <v>70650</v>
      </c>
      <c r="H84" s="23">
        <f t="shared" si="28"/>
        <v>0</v>
      </c>
    </row>
    <row r="85" spans="1:8" ht="30" x14ac:dyDescent="0.2">
      <c r="A85" s="31" t="s">
        <v>11</v>
      </c>
      <c r="B85" s="16" t="s">
        <v>137</v>
      </c>
      <c r="C85" s="16"/>
      <c r="D85" s="24">
        <f t="shared" si="28"/>
        <v>180000</v>
      </c>
      <c r="E85" s="24">
        <f t="shared" si="28"/>
        <v>0</v>
      </c>
      <c r="F85" s="24">
        <f t="shared" si="28"/>
        <v>70650</v>
      </c>
      <c r="G85" s="24">
        <f t="shared" si="28"/>
        <v>70650</v>
      </c>
      <c r="H85" s="24">
        <f t="shared" si="28"/>
        <v>0</v>
      </c>
    </row>
    <row r="86" spans="1:8" ht="30" x14ac:dyDescent="0.2">
      <c r="A86" s="14" t="s">
        <v>28</v>
      </c>
      <c r="B86" s="16" t="s">
        <v>137</v>
      </c>
      <c r="C86" s="16" t="s">
        <v>25</v>
      </c>
      <c r="D86" s="24">
        <f t="shared" si="28"/>
        <v>180000</v>
      </c>
      <c r="E86" s="24">
        <f t="shared" si="28"/>
        <v>0</v>
      </c>
      <c r="F86" s="24">
        <f t="shared" si="28"/>
        <v>70650</v>
      </c>
      <c r="G86" s="24">
        <f t="shared" si="28"/>
        <v>70650</v>
      </c>
      <c r="H86" s="24">
        <f t="shared" si="28"/>
        <v>0</v>
      </c>
    </row>
    <row r="87" spans="1:8" ht="51.75" customHeight="1" x14ac:dyDescent="0.2">
      <c r="A87" s="14" t="s">
        <v>27</v>
      </c>
      <c r="B87" s="16" t="s">
        <v>137</v>
      </c>
      <c r="C87" s="16" t="s">
        <v>26</v>
      </c>
      <c r="D87" s="24">
        <v>180000</v>
      </c>
      <c r="E87" s="24">
        <v>0</v>
      </c>
      <c r="F87" s="24">
        <f>80000-9350</f>
        <v>70650</v>
      </c>
      <c r="G87" s="24">
        <f>F87</f>
        <v>70650</v>
      </c>
      <c r="H87" s="24">
        <v>0</v>
      </c>
    </row>
    <row r="88" spans="1:8" ht="45" x14ac:dyDescent="0.2">
      <c r="A88" s="12" t="s">
        <v>68</v>
      </c>
      <c r="B88" s="13" t="s">
        <v>91</v>
      </c>
      <c r="C88" s="13"/>
      <c r="D88" s="23">
        <v>0</v>
      </c>
      <c r="E88" s="23">
        <f>E89+E92</f>
        <v>63610</v>
      </c>
      <c r="F88" s="23">
        <f>F89+F92</f>
        <v>60557</v>
      </c>
      <c r="G88" s="23">
        <f>G90+G93</f>
        <v>0</v>
      </c>
      <c r="H88" s="23">
        <f>H90+H93</f>
        <v>60557</v>
      </c>
    </row>
    <row r="89" spans="1:8" ht="60" x14ac:dyDescent="0.2">
      <c r="A89" s="14" t="s">
        <v>104</v>
      </c>
      <c r="B89" s="16" t="s">
        <v>92</v>
      </c>
      <c r="C89" s="16"/>
      <c r="D89" s="24">
        <f t="shared" ref="D89:H90" si="29">D90</f>
        <v>0</v>
      </c>
      <c r="E89" s="24">
        <f t="shared" si="29"/>
        <v>14790</v>
      </c>
      <c r="F89" s="24">
        <f t="shared" si="29"/>
        <v>19012</v>
      </c>
      <c r="G89" s="24">
        <f t="shared" si="29"/>
        <v>0</v>
      </c>
      <c r="H89" s="24">
        <f t="shared" si="29"/>
        <v>19012</v>
      </c>
    </row>
    <row r="90" spans="1:8" ht="75" x14ac:dyDescent="0.2">
      <c r="A90" s="14" t="s">
        <v>17</v>
      </c>
      <c r="B90" s="16" t="s">
        <v>92</v>
      </c>
      <c r="C90" s="16" t="s">
        <v>15</v>
      </c>
      <c r="D90" s="24">
        <f t="shared" si="29"/>
        <v>0</v>
      </c>
      <c r="E90" s="24">
        <f t="shared" si="29"/>
        <v>14790</v>
      </c>
      <c r="F90" s="24">
        <f t="shared" si="29"/>
        <v>19012</v>
      </c>
      <c r="G90" s="24">
        <f t="shared" si="29"/>
        <v>0</v>
      </c>
      <c r="H90" s="24">
        <f t="shared" si="29"/>
        <v>19012</v>
      </c>
    </row>
    <row r="91" spans="1:8" ht="30" x14ac:dyDescent="0.2">
      <c r="A91" s="14" t="s">
        <v>18</v>
      </c>
      <c r="B91" s="16" t="s">
        <v>92</v>
      </c>
      <c r="C91" s="15" t="s">
        <v>16</v>
      </c>
      <c r="D91" s="24">
        <v>0</v>
      </c>
      <c r="E91" s="24">
        <f>14900-110</f>
        <v>14790</v>
      </c>
      <c r="F91" s="24">
        <v>19012</v>
      </c>
      <c r="G91" s="24">
        <f>0</f>
        <v>0</v>
      </c>
      <c r="H91" s="24">
        <f>F91</f>
        <v>19012</v>
      </c>
    </row>
    <row r="92" spans="1:8" ht="45" x14ac:dyDescent="0.2">
      <c r="A92" s="14" t="s">
        <v>105</v>
      </c>
      <c r="B92" s="16" t="s">
        <v>93</v>
      </c>
      <c r="C92" s="16"/>
      <c r="D92" s="24">
        <f t="shared" ref="D92:H93" si="30">D93</f>
        <v>0</v>
      </c>
      <c r="E92" s="24">
        <f t="shared" si="30"/>
        <v>48820</v>
      </c>
      <c r="F92" s="24">
        <f t="shared" si="30"/>
        <v>41545</v>
      </c>
      <c r="G92" s="24">
        <f t="shared" si="30"/>
        <v>0</v>
      </c>
      <c r="H92" s="24">
        <f t="shared" si="30"/>
        <v>41545</v>
      </c>
    </row>
    <row r="93" spans="1:8" ht="75" x14ac:dyDescent="0.2">
      <c r="A93" s="14" t="s">
        <v>17</v>
      </c>
      <c r="B93" s="16" t="s">
        <v>93</v>
      </c>
      <c r="C93" s="16" t="s">
        <v>15</v>
      </c>
      <c r="D93" s="24">
        <f t="shared" si="30"/>
        <v>0</v>
      </c>
      <c r="E93" s="24">
        <f t="shared" si="30"/>
        <v>48820</v>
      </c>
      <c r="F93" s="24">
        <f t="shared" si="30"/>
        <v>41545</v>
      </c>
      <c r="G93" s="24">
        <f t="shared" si="30"/>
        <v>0</v>
      </c>
      <c r="H93" s="24">
        <f t="shared" si="30"/>
        <v>41545</v>
      </c>
    </row>
    <row r="94" spans="1:8" ht="30" x14ac:dyDescent="0.2">
      <c r="A94" s="14" t="s">
        <v>18</v>
      </c>
      <c r="B94" s="16" t="s">
        <v>93</v>
      </c>
      <c r="C94" s="16" t="s">
        <v>16</v>
      </c>
      <c r="D94" s="24">
        <v>0</v>
      </c>
      <c r="E94" s="24">
        <f>47400+1005+415</f>
        <v>48820</v>
      </c>
      <c r="F94" s="24">
        <v>41545</v>
      </c>
      <c r="G94" s="24">
        <v>0</v>
      </c>
      <c r="H94" s="24">
        <f>F94</f>
        <v>41545</v>
      </c>
    </row>
    <row r="95" spans="1:8" ht="78.75" x14ac:dyDescent="0.2">
      <c r="A95" s="34" t="s">
        <v>120</v>
      </c>
      <c r="B95" s="33" t="s">
        <v>77</v>
      </c>
      <c r="C95" s="32"/>
      <c r="D95" s="25" t="e">
        <f>D100+D104</f>
        <v>#REF!</v>
      </c>
      <c r="E95" s="25" t="e">
        <f>E100+E104</f>
        <v>#REF!</v>
      </c>
      <c r="F95" s="25">
        <f>F96+F103</f>
        <v>12551560.27</v>
      </c>
      <c r="G95" s="25">
        <f t="shared" ref="G95:H95" si="31">G96+G103</f>
        <v>12551560.27</v>
      </c>
      <c r="H95" s="25">
        <f t="shared" si="31"/>
        <v>0</v>
      </c>
    </row>
    <row r="96" spans="1:8" ht="45" x14ac:dyDescent="0.2">
      <c r="A96" s="12" t="s">
        <v>79</v>
      </c>
      <c r="B96" s="13" t="s">
        <v>78</v>
      </c>
      <c r="C96" s="13"/>
      <c r="D96" s="23">
        <f>D100</f>
        <v>1740000</v>
      </c>
      <c r="E96" s="23">
        <f>E100</f>
        <v>118200</v>
      </c>
      <c r="F96" s="23">
        <f>F97+F100</f>
        <v>2839576</v>
      </c>
      <c r="G96" s="23">
        <f t="shared" ref="G96:H96" si="32">G97+G100</f>
        <v>2839576</v>
      </c>
      <c r="H96" s="23">
        <f t="shared" si="32"/>
        <v>0</v>
      </c>
    </row>
    <row r="97" spans="1:8" ht="30" x14ac:dyDescent="0.2">
      <c r="A97" s="12" t="s">
        <v>109</v>
      </c>
      <c r="B97" s="13" t="s">
        <v>80</v>
      </c>
      <c r="C97" s="13"/>
      <c r="D97" s="23">
        <f t="shared" ref="D97:H98" si="33">D98</f>
        <v>1740000</v>
      </c>
      <c r="E97" s="23">
        <f t="shared" si="33"/>
        <v>118200</v>
      </c>
      <c r="F97" s="23">
        <f t="shared" si="33"/>
        <v>2739576</v>
      </c>
      <c r="G97" s="23">
        <f t="shared" si="33"/>
        <v>2739576</v>
      </c>
      <c r="H97" s="23">
        <f t="shared" si="33"/>
        <v>0</v>
      </c>
    </row>
    <row r="98" spans="1:8" ht="30" x14ac:dyDescent="0.2">
      <c r="A98" s="14" t="s">
        <v>28</v>
      </c>
      <c r="B98" s="15" t="s">
        <v>80</v>
      </c>
      <c r="C98" s="15" t="s">
        <v>25</v>
      </c>
      <c r="D98" s="24">
        <f t="shared" si="33"/>
        <v>1740000</v>
      </c>
      <c r="E98" s="24">
        <f t="shared" si="33"/>
        <v>118200</v>
      </c>
      <c r="F98" s="24">
        <f t="shared" si="33"/>
        <v>2739576</v>
      </c>
      <c r="G98" s="24">
        <f>G99</f>
        <v>2739576</v>
      </c>
      <c r="H98" s="24">
        <v>0</v>
      </c>
    </row>
    <row r="99" spans="1:8" ht="30" x14ac:dyDescent="0.2">
      <c r="A99" s="14" t="s">
        <v>27</v>
      </c>
      <c r="B99" s="15" t="s">
        <v>80</v>
      </c>
      <c r="C99" s="15" t="s">
        <v>26</v>
      </c>
      <c r="D99" s="24">
        <f>1740*1000</f>
        <v>1740000</v>
      </c>
      <c r="E99" s="24">
        <f>-4100+4100+47100+11100+60000</f>
        <v>118200</v>
      </c>
      <c r="F99" s="24">
        <f>2778216-3612-31202-3826</f>
        <v>2739576</v>
      </c>
      <c r="G99" s="24">
        <f>F99</f>
        <v>2739576</v>
      </c>
      <c r="H99" s="24">
        <v>0</v>
      </c>
    </row>
    <row r="100" spans="1:8" ht="30" x14ac:dyDescent="0.2">
      <c r="A100" s="12" t="s">
        <v>157</v>
      </c>
      <c r="B100" s="13" t="s">
        <v>156</v>
      </c>
      <c r="C100" s="13"/>
      <c r="D100" s="23">
        <f t="shared" ref="D100:F101" si="34">D101</f>
        <v>1740000</v>
      </c>
      <c r="E100" s="23">
        <f t="shared" si="34"/>
        <v>118200</v>
      </c>
      <c r="F100" s="23">
        <f t="shared" ref="F100:H100" si="35">F101</f>
        <v>100000</v>
      </c>
      <c r="G100" s="23">
        <f t="shared" si="35"/>
        <v>100000</v>
      </c>
      <c r="H100" s="23">
        <f t="shared" si="35"/>
        <v>0</v>
      </c>
    </row>
    <row r="101" spans="1:8" ht="30" x14ac:dyDescent="0.2">
      <c r="A101" s="14" t="s">
        <v>28</v>
      </c>
      <c r="B101" s="15" t="s">
        <v>156</v>
      </c>
      <c r="C101" s="15" t="s">
        <v>25</v>
      </c>
      <c r="D101" s="24">
        <f t="shared" si="34"/>
        <v>1740000</v>
      </c>
      <c r="E101" s="24">
        <f t="shared" si="34"/>
        <v>118200</v>
      </c>
      <c r="F101" s="24">
        <f t="shared" si="34"/>
        <v>100000</v>
      </c>
      <c r="G101" s="24">
        <f>G102</f>
        <v>100000</v>
      </c>
      <c r="H101" s="24">
        <v>0</v>
      </c>
    </row>
    <row r="102" spans="1:8" ht="30" x14ac:dyDescent="0.2">
      <c r="A102" s="14" t="s">
        <v>27</v>
      </c>
      <c r="B102" s="15" t="s">
        <v>156</v>
      </c>
      <c r="C102" s="15" t="s">
        <v>26</v>
      </c>
      <c r="D102" s="24">
        <f>1740*1000</f>
        <v>1740000</v>
      </c>
      <c r="E102" s="24">
        <f>-4100+4100+47100+11100+60000</f>
        <v>118200</v>
      </c>
      <c r="F102" s="24">
        <v>100000</v>
      </c>
      <c r="G102" s="24">
        <f>F102</f>
        <v>100000</v>
      </c>
      <c r="H102" s="24">
        <v>0</v>
      </c>
    </row>
    <row r="103" spans="1:8" ht="45" x14ac:dyDescent="0.2">
      <c r="A103" s="12" t="s">
        <v>86</v>
      </c>
      <c r="B103" s="13" t="s">
        <v>82</v>
      </c>
      <c r="C103" s="13"/>
      <c r="D103" s="23" t="e">
        <f>D104+#REF!</f>
        <v>#REF!</v>
      </c>
      <c r="E103" s="23" t="e">
        <f>E104+#REF!</f>
        <v>#REF!</v>
      </c>
      <c r="F103" s="23">
        <f>F104+F109+F112+F117</f>
        <v>9711984.2699999996</v>
      </c>
      <c r="G103" s="23">
        <f t="shared" ref="G103:H103" si="36">G104+G109+G112+G117</f>
        <v>9711984.2699999996</v>
      </c>
      <c r="H103" s="23">
        <f t="shared" si="36"/>
        <v>0</v>
      </c>
    </row>
    <row r="104" spans="1:8" ht="30" x14ac:dyDescent="0.2">
      <c r="A104" s="12" t="s">
        <v>108</v>
      </c>
      <c r="B104" s="13" t="s">
        <v>81</v>
      </c>
      <c r="C104" s="13"/>
      <c r="D104" s="23" t="e">
        <f>#REF!+#REF!</f>
        <v>#REF!</v>
      </c>
      <c r="E104" s="23" t="e">
        <f>#REF!+#REF!</f>
        <v>#REF!</v>
      </c>
      <c r="F104" s="23">
        <f>F105+F107</f>
        <v>3698723</v>
      </c>
      <c r="G104" s="23">
        <f t="shared" ref="G104:H104" si="37">G105+G107</f>
        <v>3698723</v>
      </c>
      <c r="H104" s="23">
        <f t="shared" si="37"/>
        <v>0</v>
      </c>
    </row>
    <row r="105" spans="1:8" ht="75" x14ac:dyDescent="0.2">
      <c r="A105" s="14" t="s">
        <v>17</v>
      </c>
      <c r="B105" s="15" t="s">
        <v>81</v>
      </c>
      <c r="C105" s="15" t="s">
        <v>15</v>
      </c>
      <c r="D105" s="24">
        <f>D106</f>
        <v>8214799.9999999991</v>
      </c>
      <c r="E105" s="24">
        <f>E106</f>
        <v>3633800</v>
      </c>
      <c r="F105" s="24">
        <f t="shared" ref="F105:H107" si="38">F106</f>
        <v>3686723</v>
      </c>
      <c r="G105" s="24">
        <f t="shared" si="38"/>
        <v>3686723</v>
      </c>
      <c r="H105" s="24">
        <f t="shared" si="38"/>
        <v>0</v>
      </c>
    </row>
    <row r="106" spans="1:8" ht="30" x14ac:dyDescent="0.2">
      <c r="A106" s="14" t="s">
        <v>34</v>
      </c>
      <c r="B106" s="15" t="s">
        <v>81</v>
      </c>
      <c r="C106" s="15" t="s">
        <v>35</v>
      </c>
      <c r="D106" s="24">
        <f>(30+6132.962+1852.154+199.684)*1000</f>
        <v>8214799.9999999991</v>
      </c>
      <c r="E106" s="24">
        <f>2713385+819585+100830</f>
        <v>3633800</v>
      </c>
      <c r="F106" s="24">
        <f>3811500+50000+228510+1151073-154360-1070000-330000</f>
        <v>3686723</v>
      </c>
      <c r="G106" s="24">
        <f>F106</f>
        <v>3686723</v>
      </c>
      <c r="H106" s="24">
        <v>0</v>
      </c>
    </row>
    <row r="107" spans="1:8" ht="30" x14ac:dyDescent="0.2">
      <c r="A107" s="14" t="s">
        <v>28</v>
      </c>
      <c r="B107" s="15" t="s">
        <v>81</v>
      </c>
      <c r="C107" s="15" t="s">
        <v>25</v>
      </c>
      <c r="D107" s="24">
        <f>D108</f>
        <v>8214799.9999999991</v>
      </c>
      <c r="E107" s="24">
        <f>E108</f>
        <v>3633800</v>
      </c>
      <c r="F107" s="24">
        <f t="shared" si="38"/>
        <v>12000</v>
      </c>
      <c r="G107" s="24">
        <f t="shared" si="38"/>
        <v>12000</v>
      </c>
      <c r="H107" s="24">
        <f t="shared" si="38"/>
        <v>0</v>
      </c>
    </row>
    <row r="108" spans="1:8" ht="30" x14ac:dyDescent="0.2">
      <c r="A108" s="14" t="s">
        <v>27</v>
      </c>
      <c r="B108" s="15" t="s">
        <v>81</v>
      </c>
      <c r="C108" s="15" t="s">
        <v>26</v>
      </c>
      <c r="D108" s="24">
        <f>(30+6132.962+1852.154+199.684)*1000</f>
        <v>8214799.9999999991</v>
      </c>
      <c r="E108" s="24">
        <f>2713385+819585+100830</f>
        <v>3633800</v>
      </c>
      <c r="F108" s="24">
        <v>12000</v>
      </c>
      <c r="G108" s="24">
        <f>F108</f>
        <v>12000</v>
      </c>
      <c r="H108" s="24">
        <v>0</v>
      </c>
    </row>
    <row r="109" spans="1:8" ht="105" x14ac:dyDescent="0.2">
      <c r="A109" s="12" t="s">
        <v>106</v>
      </c>
      <c r="B109" s="13" t="s">
        <v>107</v>
      </c>
      <c r="C109" s="13"/>
      <c r="D109" s="23">
        <f>D110+D112</f>
        <v>16876279</v>
      </c>
      <c r="E109" s="23">
        <f>E110+E112</f>
        <v>7301600</v>
      </c>
      <c r="F109" s="23">
        <f>F110</f>
        <v>1880747</v>
      </c>
      <c r="G109" s="23">
        <f>G110</f>
        <v>1880747</v>
      </c>
      <c r="H109" s="23">
        <f>H110+H112</f>
        <v>0</v>
      </c>
    </row>
    <row r="110" spans="1:8" ht="75" x14ac:dyDescent="0.2">
      <c r="A110" s="14" t="s">
        <v>17</v>
      </c>
      <c r="B110" s="15" t="s">
        <v>107</v>
      </c>
      <c r="C110" s="15" t="s">
        <v>15</v>
      </c>
      <c r="D110" s="24">
        <f>D111</f>
        <v>8214799.9999999991</v>
      </c>
      <c r="E110" s="24">
        <f>E111</f>
        <v>3633800</v>
      </c>
      <c r="F110" s="24">
        <f>F111</f>
        <v>1880747</v>
      </c>
      <c r="G110" s="24">
        <f>G111</f>
        <v>1880747</v>
      </c>
      <c r="H110" s="24">
        <f>H111</f>
        <v>0</v>
      </c>
    </row>
    <row r="111" spans="1:8" ht="30" x14ac:dyDescent="0.2">
      <c r="A111" s="14" t="s">
        <v>34</v>
      </c>
      <c r="B111" s="15" t="s">
        <v>107</v>
      </c>
      <c r="C111" s="15" t="s">
        <v>35</v>
      </c>
      <c r="D111" s="24">
        <f>(30+6132.962+1852.154+199.684)*1000</f>
        <v>8214799.9999999991</v>
      </c>
      <c r="E111" s="24">
        <f>2713385+819585+100830</f>
        <v>3633800</v>
      </c>
      <c r="F111" s="24">
        <f>1444506+436241</f>
        <v>1880747</v>
      </c>
      <c r="G111" s="24">
        <f>F111</f>
        <v>1880747</v>
      </c>
      <c r="H111" s="24">
        <f>H112</f>
        <v>0</v>
      </c>
    </row>
    <row r="112" spans="1:8" ht="60" x14ac:dyDescent="0.2">
      <c r="A112" s="12" t="s">
        <v>154</v>
      </c>
      <c r="B112" s="13" t="s">
        <v>155</v>
      </c>
      <c r="C112" s="13"/>
      <c r="D112" s="23">
        <f>D113+D120</f>
        <v>8661479</v>
      </c>
      <c r="E112" s="23">
        <f>E113+E120</f>
        <v>3667800</v>
      </c>
      <c r="F112" s="23">
        <f>F113+F115</f>
        <v>3192074.4699999997</v>
      </c>
      <c r="G112" s="23">
        <f t="shared" ref="G112:H112" si="39">G113+G115</f>
        <v>3192074.4699999997</v>
      </c>
      <c r="H112" s="23">
        <f t="shared" si="39"/>
        <v>0</v>
      </c>
    </row>
    <row r="113" spans="1:8" ht="75" x14ac:dyDescent="0.2">
      <c r="A113" s="14" t="s">
        <v>17</v>
      </c>
      <c r="B113" s="15" t="s">
        <v>155</v>
      </c>
      <c r="C113" s="15" t="s">
        <v>15</v>
      </c>
      <c r="D113" s="24">
        <f>D114</f>
        <v>8214799.9999999991</v>
      </c>
      <c r="E113" s="24">
        <f>E114</f>
        <v>3633800</v>
      </c>
      <c r="F113" s="24">
        <f>F114</f>
        <v>3189188.17</v>
      </c>
      <c r="G113" s="24">
        <f>G114</f>
        <v>3189188.17</v>
      </c>
      <c r="H113" s="24">
        <f>H114</f>
        <v>0</v>
      </c>
    </row>
    <row r="114" spans="1:8" ht="30" x14ac:dyDescent="0.2">
      <c r="A114" s="14" t="s">
        <v>34</v>
      </c>
      <c r="B114" s="15" t="s">
        <v>155</v>
      </c>
      <c r="C114" s="15" t="s">
        <v>35</v>
      </c>
      <c r="D114" s="24">
        <f>(30+6132.962+1852.154+199.684)*1000</f>
        <v>8214799.9999999991</v>
      </c>
      <c r="E114" s="24">
        <f>2713385+819585+100830</f>
        <v>3633800</v>
      </c>
      <c r="F114" s="24">
        <v>3189188.17</v>
      </c>
      <c r="G114" s="24">
        <f>F114</f>
        <v>3189188.17</v>
      </c>
      <c r="H114" s="24">
        <f>H120</f>
        <v>0</v>
      </c>
    </row>
    <row r="115" spans="1:8" ht="30" x14ac:dyDescent="0.2">
      <c r="A115" s="35" t="s">
        <v>24</v>
      </c>
      <c r="B115" s="15" t="s">
        <v>155</v>
      </c>
      <c r="C115" s="15" t="s">
        <v>23</v>
      </c>
      <c r="D115" s="24">
        <f>D116</f>
        <v>8214799.9999999991</v>
      </c>
      <c r="E115" s="24">
        <f>E116</f>
        <v>3633800</v>
      </c>
      <c r="F115" s="24">
        <f t="shared" ref="F115:H115" si="40">F116</f>
        <v>2886.3</v>
      </c>
      <c r="G115" s="24">
        <f t="shared" si="40"/>
        <v>2886.3</v>
      </c>
      <c r="H115" s="24">
        <f t="shared" si="40"/>
        <v>0</v>
      </c>
    </row>
    <row r="116" spans="1:8" ht="30" x14ac:dyDescent="0.2">
      <c r="A116" s="35" t="s">
        <v>168</v>
      </c>
      <c r="B116" s="15" t="s">
        <v>155</v>
      </c>
      <c r="C116" s="15" t="s">
        <v>167</v>
      </c>
      <c r="D116" s="24">
        <f>(30+6132.962+1852.154+199.684)*1000</f>
        <v>8214799.9999999991</v>
      </c>
      <c r="E116" s="24">
        <f>2713385+819585+100830</f>
        <v>3633800</v>
      </c>
      <c r="F116" s="24">
        <v>2886.3</v>
      </c>
      <c r="G116" s="24">
        <f>F116</f>
        <v>2886.3</v>
      </c>
      <c r="H116" s="24">
        <v>0</v>
      </c>
    </row>
    <row r="117" spans="1:8" ht="90" x14ac:dyDescent="0.2">
      <c r="A117" s="12" t="s">
        <v>170</v>
      </c>
      <c r="B117" s="13" t="s">
        <v>169</v>
      </c>
      <c r="C117" s="13"/>
      <c r="D117" s="23" t="e">
        <f>D118+D125</f>
        <v>#REF!</v>
      </c>
      <c r="E117" s="23" t="e">
        <f>E118+E125</f>
        <v>#REF!</v>
      </c>
      <c r="F117" s="23">
        <f>F118</f>
        <v>940439.8</v>
      </c>
      <c r="G117" s="23">
        <f t="shared" ref="G117:H117" si="41">G118</f>
        <v>940439.8</v>
      </c>
      <c r="H117" s="23">
        <f t="shared" si="41"/>
        <v>0</v>
      </c>
    </row>
    <row r="118" spans="1:8" ht="75" x14ac:dyDescent="0.2">
      <c r="A118" s="14" t="s">
        <v>17</v>
      </c>
      <c r="B118" s="15" t="s">
        <v>169</v>
      </c>
      <c r="C118" s="15" t="s">
        <v>15</v>
      </c>
      <c r="D118" s="24">
        <f>D119</f>
        <v>8214799.9999999991</v>
      </c>
      <c r="E118" s="24">
        <f>E119</f>
        <v>3633800</v>
      </c>
      <c r="F118" s="24">
        <f>F119</f>
        <v>940439.8</v>
      </c>
      <c r="G118" s="24">
        <f>G119</f>
        <v>940439.8</v>
      </c>
      <c r="H118" s="24">
        <f>H119</f>
        <v>0</v>
      </c>
    </row>
    <row r="119" spans="1:8" ht="30" x14ac:dyDescent="0.2">
      <c r="A119" s="14" t="s">
        <v>34</v>
      </c>
      <c r="B119" s="15" t="s">
        <v>169</v>
      </c>
      <c r="C119" s="15" t="s">
        <v>35</v>
      </c>
      <c r="D119" s="24">
        <f>(30+6132.962+1852.154+199.684)*1000</f>
        <v>8214799.9999999991</v>
      </c>
      <c r="E119" s="24">
        <f>2713385+819585+100830</f>
        <v>3633800</v>
      </c>
      <c r="F119" s="24">
        <v>940439.8</v>
      </c>
      <c r="G119" s="24">
        <f>F119</f>
        <v>940439.8</v>
      </c>
      <c r="H119" s="24">
        <f>H125</f>
        <v>0</v>
      </c>
    </row>
    <row r="120" spans="1:8" ht="47.25" x14ac:dyDescent="0.2">
      <c r="A120" s="17" t="s">
        <v>121</v>
      </c>
      <c r="B120" s="18" t="s">
        <v>62</v>
      </c>
      <c r="C120" s="18"/>
      <c r="D120" s="25">
        <f t="shared" ref="D120:H120" si="42">D121</f>
        <v>446679</v>
      </c>
      <c r="E120" s="25">
        <f t="shared" si="42"/>
        <v>34000</v>
      </c>
      <c r="F120" s="25">
        <f t="shared" si="42"/>
        <v>28721347.98</v>
      </c>
      <c r="G120" s="25">
        <f t="shared" si="42"/>
        <v>28721347.98</v>
      </c>
      <c r="H120" s="25">
        <f t="shared" si="42"/>
        <v>0</v>
      </c>
    </row>
    <row r="121" spans="1:8" ht="45" x14ac:dyDescent="0.2">
      <c r="A121" s="12" t="s">
        <v>37</v>
      </c>
      <c r="B121" s="13" t="s">
        <v>61</v>
      </c>
      <c r="C121" s="13"/>
      <c r="D121" s="23">
        <f>D134</f>
        <v>446679</v>
      </c>
      <c r="E121" s="23">
        <f>E134</f>
        <v>34000</v>
      </c>
      <c r="F121" s="23">
        <f>F122+F125+F128+F131+F134</f>
        <v>28721347.98</v>
      </c>
      <c r="G121" s="23">
        <f t="shared" ref="G121:H121" si="43">G122+G125+G128+G131+G134</f>
        <v>28721347.98</v>
      </c>
      <c r="H121" s="23">
        <f t="shared" si="43"/>
        <v>0</v>
      </c>
    </row>
    <row r="122" spans="1:8" ht="60" x14ac:dyDescent="0.2">
      <c r="A122" s="14" t="s">
        <v>160</v>
      </c>
      <c r="B122" s="16" t="s">
        <v>159</v>
      </c>
      <c r="C122" s="16"/>
      <c r="D122" s="24" t="e">
        <f>#REF!+D125</f>
        <v>#REF!</v>
      </c>
      <c r="E122" s="24" t="e">
        <f>#REF!+E125</f>
        <v>#REF!</v>
      </c>
      <c r="F122" s="24">
        <f>F123</f>
        <v>2780360</v>
      </c>
      <c r="G122" s="24">
        <f t="shared" ref="G122" si="44">G123</f>
        <v>2780360</v>
      </c>
      <c r="H122" s="24">
        <f t="shared" ref="H122" si="45">H123</f>
        <v>0</v>
      </c>
    </row>
    <row r="123" spans="1:8" ht="30" x14ac:dyDescent="0.2">
      <c r="A123" s="14" t="s">
        <v>145</v>
      </c>
      <c r="B123" s="16" t="s">
        <v>159</v>
      </c>
      <c r="C123" s="16" t="s">
        <v>143</v>
      </c>
      <c r="D123" s="24">
        <f>D124</f>
        <v>16000</v>
      </c>
      <c r="E123" s="24">
        <v>0</v>
      </c>
      <c r="F123" s="24">
        <f>F124</f>
        <v>2780360</v>
      </c>
      <c r="G123" s="24">
        <f>G124</f>
        <v>2780360</v>
      </c>
      <c r="H123" s="24">
        <f>H124</f>
        <v>0</v>
      </c>
    </row>
    <row r="124" spans="1:8" x14ac:dyDescent="0.2">
      <c r="A124" s="14" t="s">
        <v>146</v>
      </c>
      <c r="B124" s="16" t="s">
        <v>159</v>
      </c>
      <c r="C124" s="16" t="s">
        <v>144</v>
      </c>
      <c r="D124" s="24">
        <v>16000</v>
      </c>
      <c r="E124" s="24">
        <v>0</v>
      </c>
      <c r="F124" s="24">
        <v>2780360</v>
      </c>
      <c r="G124" s="24">
        <f>F124</f>
        <v>2780360</v>
      </c>
      <c r="H124" s="24">
        <v>0</v>
      </c>
    </row>
    <row r="125" spans="1:8" ht="45" x14ac:dyDescent="0.2">
      <c r="A125" s="14" t="s">
        <v>161</v>
      </c>
      <c r="B125" s="16" t="s">
        <v>162</v>
      </c>
      <c r="C125" s="16"/>
      <c r="D125" s="24" t="e">
        <f>#REF!+D128</f>
        <v>#REF!</v>
      </c>
      <c r="E125" s="24" t="e">
        <f>#REF!+E128</f>
        <v>#REF!</v>
      </c>
      <c r="F125" s="24">
        <f>F126</f>
        <v>343640</v>
      </c>
      <c r="G125" s="24">
        <f t="shared" ref="G125" si="46">G126</f>
        <v>343640</v>
      </c>
      <c r="H125" s="24">
        <f t="shared" ref="H125" si="47">H126</f>
        <v>0</v>
      </c>
    </row>
    <row r="126" spans="1:8" ht="30" x14ac:dyDescent="0.2">
      <c r="A126" s="14" t="s">
        <v>145</v>
      </c>
      <c r="B126" s="16" t="s">
        <v>162</v>
      </c>
      <c r="C126" s="16" t="s">
        <v>143</v>
      </c>
      <c r="D126" s="24">
        <f>D127</f>
        <v>16000</v>
      </c>
      <c r="E126" s="24">
        <v>0</v>
      </c>
      <c r="F126" s="24">
        <f>F127</f>
        <v>343640</v>
      </c>
      <c r="G126" s="24">
        <f>G127</f>
        <v>343640</v>
      </c>
      <c r="H126" s="24">
        <f>H127</f>
        <v>0</v>
      </c>
    </row>
    <row r="127" spans="1:8" x14ac:dyDescent="0.2">
      <c r="A127" s="14" t="s">
        <v>146</v>
      </c>
      <c r="B127" s="16" t="s">
        <v>162</v>
      </c>
      <c r="C127" s="16" t="s">
        <v>144</v>
      </c>
      <c r="D127" s="24">
        <v>16000</v>
      </c>
      <c r="E127" s="24">
        <v>0</v>
      </c>
      <c r="F127" s="24">
        <v>343640</v>
      </c>
      <c r="G127" s="24">
        <f>F127</f>
        <v>343640</v>
      </c>
      <c r="H127" s="24">
        <v>0</v>
      </c>
    </row>
    <row r="128" spans="1:8" ht="60" x14ac:dyDescent="0.2">
      <c r="A128" s="14" t="s">
        <v>165</v>
      </c>
      <c r="B128" s="16" t="s">
        <v>163</v>
      </c>
      <c r="C128" s="16"/>
      <c r="D128" s="24" t="e">
        <f>#REF!+D131</f>
        <v>#REF!</v>
      </c>
      <c r="E128" s="24" t="e">
        <f>#REF!+E131</f>
        <v>#REF!</v>
      </c>
      <c r="F128" s="24">
        <f>F129</f>
        <v>8549295.4800000004</v>
      </c>
      <c r="G128" s="24">
        <f t="shared" ref="G128" si="48">G129</f>
        <v>8549295.4800000004</v>
      </c>
      <c r="H128" s="24">
        <f t="shared" ref="H128" si="49">H129</f>
        <v>0</v>
      </c>
    </row>
    <row r="129" spans="1:8" ht="30" x14ac:dyDescent="0.2">
      <c r="A129" s="14" t="s">
        <v>145</v>
      </c>
      <c r="B129" s="16" t="s">
        <v>163</v>
      </c>
      <c r="C129" s="16" t="s">
        <v>143</v>
      </c>
      <c r="D129" s="24">
        <f>D130</f>
        <v>16000</v>
      </c>
      <c r="E129" s="24">
        <v>0</v>
      </c>
      <c r="F129" s="24">
        <f>F130</f>
        <v>8549295.4800000004</v>
      </c>
      <c r="G129" s="24">
        <f>G130</f>
        <v>8549295.4800000004</v>
      </c>
      <c r="H129" s="24">
        <f>H130</f>
        <v>0</v>
      </c>
    </row>
    <row r="130" spans="1:8" x14ac:dyDescent="0.2">
      <c r="A130" s="14" t="s">
        <v>146</v>
      </c>
      <c r="B130" s="16" t="s">
        <v>163</v>
      </c>
      <c r="C130" s="16" t="s">
        <v>144</v>
      </c>
      <c r="D130" s="24">
        <v>16000</v>
      </c>
      <c r="E130" s="24">
        <v>0</v>
      </c>
      <c r="F130" s="24">
        <v>8549295.4800000004</v>
      </c>
      <c r="G130" s="24">
        <f>F130</f>
        <v>8549295.4800000004</v>
      </c>
      <c r="H130" s="24">
        <v>0</v>
      </c>
    </row>
    <row r="131" spans="1:8" ht="75" x14ac:dyDescent="0.2">
      <c r="A131" s="14" t="s">
        <v>166</v>
      </c>
      <c r="B131" s="16" t="s">
        <v>164</v>
      </c>
      <c r="C131" s="16"/>
      <c r="D131" s="24" t="e">
        <f>#REF!+D134</f>
        <v>#REF!</v>
      </c>
      <c r="E131" s="24" t="e">
        <f>#REF!+E134</f>
        <v>#REF!</v>
      </c>
      <c r="F131" s="24">
        <f>F132</f>
        <v>1056654.5</v>
      </c>
      <c r="G131" s="24">
        <f t="shared" ref="G131:H131" si="50">G132</f>
        <v>1056654.5</v>
      </c>
      <c r="H131" s="24">
        <f t="shared" si="50"/>
        <v>0</v>
      </c>
    </row>
    <row r="132" spans="1:8" ht="30" x14ac:dyDescent="0.2">
      <c r="A132" s="14" t="s">
        <v>145</v>
      </c>
      <c r="B132" s="16" t="s">
        <v>164</v>
      </c>
      <c r="C132" s="16" t="s">
        <v>143</v>
      </c>
      <c r="D132" s="24">
        <f>D133</f>
        <v>16000</v>
      </c>
      <c r="E132" s="24">
        <v>0</v>
      </c>
      <c r="F132" s="24">
        <f>F133</f>
        <v>1056654.5</v>
      </c>
      <c r="G132" s="24">
        <f>G133</f>
        <v>1056654.5</v>
      </c>
      <c r="H132" s="24">
        <f>H133</f>
        <v>0</v>
      </c>
    </row>
    <row r="133" spans="1:8" x14ac:dyDescent="0.2">
      <c r="A133" s="14" t="s">
        <v>146</v>
      </c>
      <c r="B133" s="16" t="s">
        <v>164</v>
      </c>
      <c r="C133" s="16" t="s">
        <v>144</v>
      </c>
      <c r="D133" s="24">
        <v>16000</v>
      </c>
      <c r="E133" s="24">
        <v>0</v>
      </c>
      <c r="F133" s="24">
        <v>1056654.5</v>
      </c>
      <c r="G133" s="24">
        <f>F133</f>
        <v>1056654.5</v>
      </c>
      <c r="H133" s="24">
        <v>0</v>
      </c>
    </row>
    <row r="134" spans="1:8" x14ac:dyDescent="0.2">
      <c r="A134" s="14" t="s">
        <v>36</v>
      </c>
      <c r="B134" s="16" t="s">
        <v>60</v>
      </c>
      <c r="C134" s="16"/>
      <c r="D134" s="24">
        <f>D135+D139</f>
        <v>446679</v>
      </c>
      <c r="E134" s="24">
        <f>E135+E139</f>
        <v>34000</v>
      </c>
      <c r="F134" s="24">
        <f>F135+F137+F139</f>
        <v>15991398</v>
      </c>
      <c r="G134" s="24">
        <f t="shared" ref="G134:H134" si="51">G135+G137+G139</f>
        <v>15991398</v>
      </c>
      <c r="H134" s="24">
        <f t="shared" si="51"/>
        <v>0</v>
      </c>
    </row>
    <row r="135" spans="1:8" ht="30" x14ac:dyDescent="0.2">
      <c r="A135" s="14" t="s">
        <v>28</v>
      </c>
      <c r="B135" s="16" t="s">
        <v>60</v>
      </c>
      <c r="C135" s="16" t="s">
        <v>25</v>
      </c>
      <c r="D135" s="24">
        <f>D136</f>
        <v>430679</v>
      </c>
      <c r="E135" s="24">
        <f>E136</f>
        <v>34000</v>
      </c>
      <c r="F135" s="24">
        <f>F136</f>
        <v>12949181</v>
      </c>
      <c r="G135" s="24">
        <f>G136</f>
        <v>12949181</v>
      </c>
      <c r="H135" s="24">
        <f>H136</f>
        <v>0</v>
      </c>
    </row>
    <row r="136" spans="1:8" ht="30" x14ac:dyDescent="0.2">
      <c r="A136" s="14" t="s">
        <v>27</v>
      </c>
      <c r="B136" s="16" t="s">
        <v>60</v>
      </c>
      <c r="C136" s="16" t="s">
        <v>26</v>
      </c>
      <c r="D136" s="24">
        <f>(380.679+50)*1000</f>
        <v>430679</v>
      </c>
      <c r="E136" s="24">
        <v>34000</v>
      </c>
      <c r="F136" s="24">
        <v>12949181</v>
      </c>
      <c r="G136" s="24">
        <f>F136</f>
        <v>12949181</v>
      </c>
      <c r="H136" s="24">
        <v>0</v>
      </c>
    </row>
    <row r="137" spans="1:8" ht="30" x14ac:dyDescent="0.2">
      <c r="A137" s="14" t="s">
        <v>145</v>
      </c>
      <c r="B137" s="16" t="s">
        <v>60</v>
      </c>
      <c r="C137" s="16" t="s">
        <v>143</v>
      </c>
      <c r="D137" s="24">
        <f>D138</f>
        <v>16000</v>
      </c>
      <c r="E137" s="24">
        <v>0</v>
      </c>
      <c r="F137" s="24">
        <f>F138</f>
        <v>2870000</v>
      </c>
      <c r="G137" s="24">
        <f>G138</f>
        <v>2870000</v>
      </c>
      <c r="H137" s="24">
        <f>H138</f>
        <v>0</v>
      </c>
    </row>
    <row r="138" spans="1:8" x14ac:dyDescent="0.2">
      <c r="A138" s="14" t="s">
        <v>146</v>
      </c>
      <c r="B138" s="16" t="s">
        <v>60</v>
      </c>
      <c r="C138" s="16" t="s">
        <v>144</v>
      </c>
      <c r="D138" s="24">
        <v>16000</v>
      </c>
      <c r="E138" s="24">
        <v>0</v>
      </c>
      <c r="F138" s="24">
        <v>2870000</v>
      </c>
      <c r="G138" s="24">
        <f>F138</f>
        <v>2870000</v>
      </c>
      <c r="H138" s="24">
        <v>0</v>
      </c>
    </row>
    <row r="139" spans="1:8" x14ac:dyDescent="0.2">
      <c r="A139" s="14" t="s">
        <v>21</v>
      </c>
      <c r="B139" s="16" t="s">
        <v>60</v>
      </c>
      <c r="C139" s="16" t="s">
        <v>19</v>
      </c>
      <c r="D139" s="24">
        <f>D140</f>
        <v>16000</v>
      </c>
      <c r="E139" s="24">
        <v>0</v>
      </c>
      <c r="F139" s="24">
        <f>F140</f>
        <v>172217</v>
      </c>
      <c r="G139" s="24">
        <f>G140</f>
        <v>172217</v>
      </c>
      <c r="H139" s="24">
        <f>H140</f>
        <v>0</v>
      </c>
    </row>
    <row r="140" spans="1:8" x14ac:dyDescent="0.2">
      <c r="A140" s="14" t="s">
        <v>22</v>
      </c>
      <c r="B140" s="16" t="s">
        <v>60</v>
      </c>
      <c r="C140" s="16" t="s">
        <v>20</v>
      </c>
      <c r="D140" s="24">
        <v>16000</v>
      </c>
      <c r="E140" s="24">
        <v>0</v>
      </c>
      <c r="F140" s="24">
        <v>172217</v>
      </c>
      <c r="G140" s="24">
        <f>F140</f>
        <v>172217</v>
      </c>
      <c r="H140" s="24">
        <v>0</v>
      </c>
    </row>
    <row r="141" spans="1:8" ht="78.75" x14ac:dyDescent="0.2">
      <c r="A141" s="17" t="s">
        <v>127</v>
      </c>
      <c r="B141" s="18" t="s">
        <v>40</v>
      </c>
      <c r="C141" s="32"/>
      <c r="D141" s="25" t="e">
        <f>#REF!+#REF!+D150</f>
        <v>#REF!</v>
      </c>
      <c r="E141" s="25" t="e">
        <f>#REF!+#REF!+E150</f>
        <v>#REF!</v>
      </c>
      <c r="F141" s="25">
        <f>F142+F146+F150</f>
        <v>70200</v>
      </c>
      <c r="G141" s="25">
        <f t="shared" ref="G141:H141" si="52">G142+G146+G150</f>
        <v>70200</v>
      </c>
      <c r="H141" s="25">
        <f t="shared" si="52"/>
        <v>0</v>
      </c>
    </row>
    <row r="142" spans="1:8" ht="30" x14ac:dyDescent="0.2">
      <c r="A142" s="12" t="s">
        <v>132</v>
      </c>
      <c r="B142" s="13" t="s">
        <v>128</v>
      </c>
      <c r="C142" s="13"/>
      <c r="D142" s="23">
        <f t="shared" ref="D142:H144" si="53">D143</f>
        <v>0</v>
      </c>
      <c r="E142" s="23">
        <f t="shared" si="53"/>
        <v>21000</v>
      </c>
      <c r="F142" s="23">
        <f t="shared" si="53"/>
        <v>30000</v>
      </c>
      <c r="G142" s="23">
        <f t="shared" si="53"/>
        <v>30000</v>
      </c>
      <c r="H142" s="23">
        <f>H143</f>
        <v>0</v>
      </c>
    </row>
    <row r="143" spans="1:8" x14ac:dyDescent="0.2">
      <c r="A143" s="14" t="s">
        <v>36</v>
      </c>
      <c r="B143" s="16" t="s">
        <v>129</v>
      </c>
      <c r="C143" s="16"/>
      <c r="D143" s="24">
        <f t="shared" si="53"/>
        <v>0</v>
      </c>
      <c r="E143" s="24">
        <f>E144</f>
        <v>21000</v>
      </c>
      <c r="F143" s="24">
        <f>F144</f>
        <v>30000</v>
      </c>
      <c r="G143" s="24">
        <f t="shared" si="53"/>
        <v>30000</v>
      </c>
      <c r="H143" s="24">
        <f t="shared" si="53"/>
        <v>0</v>
      </c>
    </row>
    <row r="144" spans="1:8" ht="30" x14ac:dyDescent="0.2">
      <c r="A144" s="14" t="s">
        <v>28</v>
      </c>
      <c r="B144" s="16" t="s">
        <v>129</v>
      </c>
      <c r="C144" s="15" t="s">
        <v>25</v>
      </c>
      <c r="D144" s="24">
        <f>D145</f>
        <v>0</v>
      </c>
      <c r="E144" s="24">
        <f>E145</f>
        <v>21000</v>
      </c>
      <c r="F144" s="24">
        <f>F145</f>
        <v>30000</v>
      </c>
      <c r="G144" s="24">
        <f>F144</f>
        <v>30000</v>
      </c>
      <c r="H144" s="24">
        <f t="shared" si="53"/>
        <v>0</v>
      </c>
    </row>
    <row r="145" spans="1:8" ht="30" x14ac:dyDescent="0.2">
      <c r="A145" s="14" t="s">
        <v>27</v>
      </c>
      <c r="B145" s="16" t="s">
        <v>129</v>
      </c>
      <c r="C145" s="15" t="s">
        <v>26</v>
      </c>
      <c r="D145" s="24">
        <v>0</v>
      </c>
      <c r="E145" s="24">
        <v>21000</v>
      </c>
      <c r="F145" s="24">
        <v>30000</v>
      </c>
      <c r="G145" s="24">
        <f>F145</f>
        <v>30000</v>
      </c>
      <c r="H145" s="24">
        <v>0</v>
      </c>
    </row>
    <row r="146" spans="1:8" ht="60" x14ac:dyDescent="0.2">
      <c r="A146" s="12" t="s">
        <v>133</v>
      </c>
      <c r="B146" s="13" t="s">
        <v>130</v>
      </c>
      <c r="C146" s="13"/>
      <c r="D146" s="23">
        <f t="shared" ref="D146:H148" si="54">D147</f>
        <v>0</v>
      </c>
      <c r="E146" s="23">
        <f t="shared" si="54"/>
        <v>21000</v>
      </c>
      <c r="F146" s="23">
        <f t="shared" si="54"/>
        <v>15000</v>
      </c>
      <c r="G146" s="23">
        <f t="shared" si="54"/>
        <v>15000</v>
      </c>
      <c r="H146" s="23">
        <f>H147</f>
        <v>0</v>
      </c>
    </row>
    <row r="147" spans="1:8" x14ac:dyDescent="0.2">
      <c r="A147" s="14" t="s">
        <v>36</v>
      </c>
      <c r="B147" s="16" t="s">
        <v>131</v>
      </c>
      <c r="C147" s="16"/>
      <c r="D147" s="24">
        <f t="shared" si="54"/>
        <v>0</v>
      </c>
      <c r="E147" s="24">
        <f>E148</f>
        <v>21000</v>
      </c>
      <c r="F147" s="24">
        <f>F148</f>
        <v>15000</v>
      </c>
      <c r="G147" s="24">
        <f t="shared" si="54"/>
        <v>15000</v>
      </c>
      <c r="H147" s="24">
        <f t="shared" si="54"/>
        <v>0</v>
      </c>
    </row>
    <row r="148" spans="1:8" ht="30" x14ac:dyDescent="0.2">
      <c r="A148" s="14" t="s">
        <v>28</v>
      </c>
      <c r="B148" s="16" t="s">
        <v>131</v>
      </c>
      <c r="C148" s="15" t="s">
        <v>25</v>
      </c>
      <c r="D148" s="24">
        <f>D149</f>
        <v>0</v>
      </c>
      <c r="E148" s="24">
        <f>E149</f>
        <v>21000</v>
      </c>
      <c r="F148" s="24">
        <f>F149</f>
        <v>15000</v>
      </c>
      <c r="G148" s="24">
        <f>F148</f>
        <v>15000</v>
      </c>
      <c r="H148" s="24">
        <f t="shared" si="54"/>
        <v>0</v>
      </c>
    </row>
    <row r="149" spans="1:8" ht="30" x14ac:dyDescent="0.2">
      <c r="A149" s="14" t="s">
        <v>27</v>
      </c>
      <c r="B149" s="16" t="s">
        <v>131</v>
      </c>
      <c r="C149" s="15" t="s">
        <v>26</v>
      </c>
      <c r="D149" s="24">
        <v>0</v>
      </c>
      <c r="E149" s="24">
        <v>21000</v>
      </c>
      <c r="F149" s="24">
        <v>15000</v>
      </c>
      <c r="G149" s="24">
        <f>F149</f>
        <v>15000</v>
      </c>
      <c r="H149" s="24">
        <v>0</v>
      </c>
    </row>
    <row r="150" spans="1:8" ht="45" x14ac:dyDescent="0.2">
      <c r="A150" s="12" t="s">
        <v>96</v>
      </c>
      <c r="B150" s="13" t="s">
        <v>94</v>
      </c>
      <c r="C150" s="13"/>
      <c r="D150" s="23">
        <f t="shared" ref="D150:H152" si="55">D151</f>
        <v>0</v>
      </c>
      <c r="E150" s="23">
        <f t="shared" si="55"/>
        <v>21000</v>
      </c>
      <c r="F150" s="23">
        <f t="shared" si="55"/>
        <v>25200</v>
      </c>
      <c r="G150" s="23">
        <f t="shared" si="55"/>
        <v>25200</v>
      </c>
      <c r="H150" s="23">
        <f>H151</f>
        <v>0</v>
      </c>
    </row>
    <row r="151" spans="1:8" x14ac:dyDescent="0.2">
      <c r="A151" s="14" t="s">
        <v>36</v>
      </c>
      <c r="B151" s="16" t="s">
        <v>95</v>
      </c>
      <c r="C151" s="16"/>
      <c r="D151" s="24">
        <f t="shared" si="55"/>
        <v>0</v>
      </c>
      <c r="E151" s="24">
        <f>E152</f>
        <v>21000</v>
      </c>
      <c r="F151" s="24">
        <f>F152</f>
        <v>25200</v>
      </c>
      <c r="G151" s="24">
        <f t="shared" si="55"/>
        <v>25200</v>
      </c>
      <c r="H151" s="24">
        <f t="shared" si="55"/>
        <v>0</v>
      </c>
    </row>
    <row r="152" spans="1:8" ht="30" x14ac:dyDescent="0.2">
      <c r="A152" s="14" t="s">
        <v>28</v>
      </c>
      <c r="B152" s="16" t="s">
        <v>95</v>
      </c>
      <c r="C152" s="15" t="s">
        <v>25</v>
      </c>
      <c r="D152" s="24">
        <f>D153</f>
        <v>0</v>
      </c>
      <c r="E152" s="24">
        <f>E153</f>
        <v>21000</v>
      </c>
      <c r="F152" s="24">
        <f>F153</f>
        <v>25200</v>
      </c>
      <c r="G152" s="24">
        <f>F152</f>
        <v>25200</v>
      </c>
      <c r="H152" s="24">
        <f t="shared" si="55"/>
        <v>0</v>
      </c>
    </row>
    <row r="153" spans="1:8" ht="30" x14ac:dyDescent="0.2">
      <c r="A153" s="14" t="s">
        <v>27</v>
      </c>
      <c r="B153" s="16" t="s">
        <v>95</v>
      </c>
      <c r="C153" s="15" t="s">
        <v>26</v>
      </c>
      <c r="D153" s="24">
        <v>0</v>
      </c>
      <c r="E153" s="24">
        <v>21000</v>
      </c>
      <c r="F153" s="24">
        <f>25200</f>
        <v>25200</v>
      </c>
      <c r="G153" s="24">
        <f>F153</f>
        <v>25200</v>
      </c>
      <c r="H153" s="24">
        <v>0</v>
      </c>
    </row>
    <row r="154" spans="1:8" ht="47.25" x14ac:dyDescent="0.2">
      <c r="A154" s="30" t="s">
        <v>122</v>
      </c>
      <c r="B154" s="18" t="s">
        <v>52</v>
      </c>
      <c r="C154" s="18"/>
      <c r="D154" s="25">
        <f t="shared" ref="D154:G160" si="56">D155</f>
        <v>27630921.82</v>
      </c>
      <c r="E154" s="25">
        <f t="shared" si="56"/>
        <v>-5255000</v>
      </c>
      <c r="F154" s="25">
        <f>F155</f>
        <v>16928844.789999999</v>
      </c>
      <c r="G154" s="25">
        <f>G155</f>
        <v>16928844.789999999</v>
      </c>
      <c r="H154" s="25">
        <f>H155</f>
        <v>0</v>
      </c>
    </row>
    <row r="155" spans="1:8" ht="90" x14ac:dyDescent="0.2">
      <c r="A155" s="12" t="s">
        <v>45</v>
      </c>
      <c r="B155" s="13" t="s">
        <v>53</v>
      </c>
      <c r="C155" s="13"/>
      <c r="D155" s="23">
        <f>D159</f>
        <v>27630921.82</v>
      </c>
      <c r="E155" s="23">
        <f>E159</f>
        <v>-5255000</v>
      </c>
      <c r="F155" s="23">
        <f>F156+F159</f>
        <v>16928844.789999999</v>
      </c>
      <c r="G155" s="23">
        <f>G156+G159</f>
        <v>16928844.789999999</v>
      </c>
      <c r="H155" s="23">
        <f>H156+H159</f>
        <v>0</v>
      </c>
    </row>
    <row r="156" spans="1:8" ht="75" x14ac:dyDescent="0.2">
      <c r="A156" s="14" t="s">
        <v>30</v>
      </c>
      <c r="B156" s="16" t="s">
        <v>54</v>
      </c>
      <c r="C156" s="16"/>
      <c r="D156" s="24">
        <f t="shared" si="56"/>
        <v>27630921.82</v>
      </c>
      <c r="E156" s="24">
        <f t="shared" si="56"/>
        <v>-5255000</v>
      </c>
      <c r="F156" s="24">
        <f t="shared" si="56"/>
        <v>16910334.789999999</v>
      </c>
      <c r="G156" s="24">
        <f t="shared" si="56"/>
        <v>16910334.789999999</v>
      </c>
      <c r="H156" s="24">
        <f>H157</f>
        <v>0</v>
      </c>
    </row>
    <row r="157" spans="1:8" x14ac:dyDescent="0.2">
      <c r="A157" s="14" t="s">
        <v>32</v>
      </c>
      <c r="B157" s="16" t="s">
        <v>54</v>
      </c>
      <c r="C157" s="16" t="s">
        <v>31</v>
      </c>
      <c r="D157" s="24">
        <f t="shared" si="56"/>
        <v>27630921.82</v>
      </c>
      <c r="E157" s="24">
        <f t="shared" si="56"/>
        <v>-5255000</v>
      </c>
      <c r="F157" s="24">
        <f t="shared" si="56"/>
        <v>16910334.789999999</v>
      </c>
      <c r="G157" s="24">
        <f t="shared" si="56"/>
        <v>16910334.789999999</v>
      </c>
      <c r="H157" s="24">
        <f>H158</f>
        <v>0</v>
      </c>
    </row>
    <row r="158" spans="1:8" x14ac:dyDescent="0.2">
      <c r="A158" s="14" t="s">
        <v>8</v>
      </c>
      <c r="B158" s="16" t="s">
        <v>54</v>
      </c>
      <c r="C158" s="16" t="s">
        <v>7</v>
      </c>
      <c r="D158" s="24">
        <v>27630921.82</v>
      </c>
      <c r="E158" s="24">
        <f>-5255000</f>
        <v>-5255000</v>
      </c>
      <c r="F158" s="24">
        <v>16910334.789999999</v>
      </c>
      <c r="G158" s="24">
        <f>F158</f>
        <v>16910334.789999999</v>
      </c>
      <c r="H158" s="24">
        <v>0</v>
      </c>
    </row>
    <row r="159" spans="1:8" ht="60" x14ac:dyDescent="0.2">
      <c r="A159" s="14" t="s">
        <v>111</v>
      </c>
      <c r="B159" s="16" t="s">
        <v>110</v>
      </c>
      <c r="C159" s="16"/>
      <c r="D159" s="24">
        <f t="shared" si="56"/>
        <v>27630921.82</v>
      </c>
      <c r="E159" s="24">
        <f t="shared" si="56"/>
        <v>-5255000</v>
      </c>
      <c r="F159" s="24">
        <f t="shared" si="56"/>
        <v>18510</v>
      </c>
      <c r="G159" s="24">
        <f t="shared" si="56"/>
        <v>18510</v>
      </c>
      <c r="H159" s="24">
        <f>H160</f>
        <v>0</v>
      </c>
    </row>
    <row r="160" spans="1:8" x14ac:dyDescent="0.2">
      <c r="A160" s="14" t="s">
        <v>32</v>
      </c>
      <c r="B160" s="16" t="s">
        <v>110</v>
      </c>
      <c r="C160" s="16" t="s">
        <v>31</v>
      </c>
      <c r="D160" s="24">
        <f t="shared" si="56"/>
        <v>27630921.82</v>
      </c>
      <c r="E160" s="24">
        <f t="shared" si="56"/>
        <v>-5255000</v>
      </c>
      <c r="F160" s="24">
        <f t="shared" si="56"/>
        <v>18510</v>
      </c>
      <c r="G160" s="24">
        <f t="shared" si="56"/>
        <v>18510</v>
      </c>
      <c r="H160" s="24">
        <f>H161</f>
        <v>0</v>
      </c>
    </row>
    <row r="161" spans="1:8" x14ac:dyDescent="0.2">
      <c r="A161" s="14" t="s">
        <v>8</v>
      </c>
      <c r="B161" s="16" t="s">
        <v>110</v>
      </c>
      <c r="C161" s="16" t="s">
        <v>7</v>
      </c>
      <c r="D161" s="24">
        <v>27630921.82</v>
      </c>
      <c r="E161" s="24">
        <f>-5255000</f>
        <v>-5255000</v>
      </c>
      <c r="F161" s="24">
        <v>18510</v>
      </c>
      <c r="G161" s="24">
        <f>F161</f>
        <v>18510</v>
      </c>
      <c r="H161" s="24">
        <v>0</v>
      </c>
    </row>
    <row r="162" spans="1:8" ht="15.75" x14ac:dyDescent="0.2">
      <c r="A162" s="27" t="s">
        <v>97</v>
      </c>
      <c r="B162" s="28" t="s">
        <v>98</v>
      </c>
      <c r="C162" s="16"/>
      <c r="D162" s="24"/>
      <c r="E162" s="24"/>
      <c r="F162" s="25">
        <f>F163+F166+F169+F172</f>
        <v>1224493.98</v>
      </c>
      <c r="G162" s="25">
        <f t="shared" ref="G162:H162" si="57">G163+G166+G169+G172</f>
        <v>523416.17</v>
      </c>
      <c r="H162" s="25">
        <f t="shared" si="57"/>
        <v>701077.81</v>
      </c>
    </row>
    <row r="163" spans="1:8" x14ac:dyDescent="0.2">
      <c r="A163" s="22" t="s">
        <v>6</v>
      </c>
      <c r="B163" s="19" t="s">
        <v>49</v>
      </c>
      <c r="C163" s="19"/>
      <c r="D163" s="23">
        <f t="shared" ref="D163:H164" si="58">D164</f>
        <v>15000</v>
      </c>
      <c r="E163" s="23">
        <f t="shared" si="58"/>
        <v>0</v>
      </c>
      <c r="F163" s="23">
        <f t="shared" si="58"/>
        <v>16500</v>
      </c>
      <c r="G163" s="23">
        <f t="shared" si="58"/>
        <v>16500</v>
      </c>
      <c r="H163" s="23">
        <f t="shared" si="58"/>
        <v>0</v>
      </c>
    </row>
    <row r="164" spans="1:8" x14ac:dyDescent="0.2">
      <c r="A164" s="14" t="s">
        <v>21</v>
      </c>
      <c r="B164" s="15" t="s">
        <v>49</v>
      </c>
      <c r="C164" s="15" t="s">
        <v>19</v>
      </c>
      <c r="D164" s="24">
        <f t="shared" si="58"/>
        <v>15000</v>
      </c>
      <c r="E164" s="24">
        <f t="shared" si="58"/>
        <v>0</v>
      </c>
      <c r="F164" s="24">
        <f t="shared" si="58"/>
        <v>16500</v>
      </c>
      <c r="G164" s="24">
        <f t="shared" si="58"/>
        <v>16500</v>
      </c>
      <c r="H164" s="24">
        <f t="shared" si="58"/>
        <v>0</v>
      </c>
    </row>
    <row r="165" spans="1:8" x14ac:dyDescent="0.2">
      <c r="A165" s="14" t="s">
        <v>22</v>
      </c>
      <c r="B165" s="15" t="s">
        <v>49</v>
      </c>
      <c r="C165" s="15" t="s">
        <v>20</v>
      </c>
      <c r="D165" s="24">
        <v>15000</v>
      </c>
      <c r="E165" s="24">
        <f>0</f>
        <v>0</v>
      </c>
      <c r="F165" s="24">
        <v>16500</v>
      </c>
      <c r="G165" s="24">
        <f>F165</f>
        <v>16500</v>
      </c>
      <c r="H165" s="24">
        <v>0</v>
      </c>
    </row>
    <row r="166" spans="1:8" x14ac:dyDescent="0.2">
      <c r="A166" s="22" t="s">
        <v>148</v>
      </c>
      <c r="B166" s="19" t="s">
        <v>147</v>
      </c>
      <c r="C166" s="19"/>
      <c r="D166" s="23">
        <f t="shared" ref="D166:H167" si="59">D167</f>
        <v>15000</v>
      </c>
      <c r="E166" s="23">
        <f t="shared" si="59"/>
        <v>0</v>
      </c>
      <c r="F166" s="23">
        <f t="shared" si="59"/>
        <v>440000</v>
      </c>
      <c r="G166" s="23">
        <f t="shared" si="59"/>
        <v>440000</v>
      </c>
      <c r="H166" s="23">
        <f t="shared" si="59"/>
        <v>0</v>
      </c>
    </row>
    <row r="167" spans="1:8" x14ac:dyDescent="0.2">
      <c r="A167" s="14" t="s">
        <v>21</v>
      </c>
      <c r="B167" s="15" t="s">
        <v>147</v>
      </c>
      <c r="C167" s="15" t="s">
        <v>19</v>
      </c>
      <c r="D167" s="24">
        <f t="shared" si="59"/>
        <v>15000</v>
      </c>
      <c r="E167" s="24">
        <f t="shared" si="59"/>
        <v>0</v>
      </c>
      <c r="F167" s="24">
        <f t="shared" si="59"/>
        <v>440000</v>
      </c>
      <c r="G167" s="24">
        <f t="shared" si="59"/>
        <v>440000</v>
      </c>
      <c r="H167" s="24">
        <f t="shared" si="59"/>
        <v>0</v>
      </c>
    </row>
    <row r="168" spans="1:8" x14ac:dyDescent="0.2">
      <c r="A168" s="14" t="s">
        <v>22</v>
      </c>
      <c r="B168" s="15" t="s">
        <v>147</v>
      </c>
      <c r="C168" s="15" t="s">
        <v>20</v>
      </c>
      <c r="D168" s="24">
        <v>15000</v>
      </c>
      <c r="E168" s="24">
        <f>0</f>
        <v>0</v>
      </c>
      <c r="F168" s="24">
        <v>440000</v>
      </c>
      <c r="G168" s="24">
        <f>F168</f>
        <v>440000</v>
      </c>
      <c r="H168" s="24">
        <v>0</v>
      </c>
    </row>
    <row r="169" spans="1:8" x14ac:dyDescent="0.2">
      <c r="A169" s="12" t="s">
        <v>3</v>
      </c>
      <c r="B169" s="19" t="s">
        <v>14</v>
      </c>
      <c r="C169" s="19"/>
      <c r="D169" s="23">
        <f t="shared" ref="D169:H170" si="60">D170</f>
        <v>42306.96</v>
      </c>
      <c r="E169" s="23">
        <f t="shared" si="60"/>
        <v>0</v>
      </c>
      <c r="F169" s="23">
        <f t="shared" si="60"/>
        <v>66916.17</v>
      </c>
      <c r="G169" s="23">
        <f t="shared" si="60"/>
        <v>66916.17</v>
      </c>
      <c r="H169" s="23">
        <f t="shared" si="60"/>
        <v>0</v>
      </c>
    </row>
    <row r="170" spans="1:8" x14ac:dyDescent="0.2">
      <c r="A170" s="14" t="s">
        <v>21</v>
      </c>
      <c r="B170" s="15" t="s">
        <v>14</v>
      </c>
      <c r="C170" s="15" t="s">
        <v>19</v>
      </c>
      <c r="D170" s="24">
        <f t="shared" si="60"/>
        <v>42306.96</v>
      </c>
      <c r="E170" s="24">
        <f t="shared" si="60"/>
        <v>0</v>
      </c>
      <c r="F170" s="24">
        <f t="shared" si="60"/>
        <v>66916.17</v>
      </c>
      <c r="G170" s="24">
        <f t="shared" si="60"/>
        <v>66916.17</v>
      </c>
      <c r="H170" s="24">
        <f t="shared" si="60"/>
        <v>0</v>
      </c>
    </row>
    <row r="171" spans="1:8" x14ac:dyDescent="0.2">
      <c r="A171" s="14" t="s">
        <v>5</v>
      </c>
      <c r="B171" s="15" t="s">
        <v>14</v>
      </c>
      <c r="C171" s="15" t="s">
        <v>4</v>
      </c>
      <c r="D171" s="24">
        <f>42.30696*1000</f>
        <v>42306.96</v>
      </c>
      <c r="E171" s="24">
        <f>0</f>
        <v>0</v>
      </c>
      <c r="F171" s="24">
        <v>66916.17</v>
      </c>
      <c r="G171" s="24">
        <f>F171</f>
        <v>66916.17</v>
      </c>
      <c r="H171" s="24">
        <v>0</v>
      </c>
    </row>
    <row r="172" spans="1:8" ht="45" x14ac:dyDescent="0.2">
      <c r="A172" s="12" t="s">
        <v>103</v>
      </c>
      <c r="B172" s="19" t="s">
        <v>13</v>
      </c>
      <c r="C172" s="19"/>
      <c r="D172" s="23">
        <f>D175</f>
        <v>478675</v>
      </c>
      <c r="E172" s="23">
        <f>E175</f>
        <v>0</v>
      </c>
      <c r="F172" s="23">
        <f>F173+F175</f>
        <v>701077.81</v>
      </c>
      <c r="G172" s="23">
        <f t="shared" ref="G172:H172" si="61">G173+G175</f>
        <v>0</v>
      </c>
      <c r="H172" s="23">
        <f t="shared" si="61"/>
        <v>701077.81</v>
      </c>
    </row>
    <row r="173" spans="1:8" ht="75" x14ac:dyDescent="0.2">
      <c r="A173" s="14" t="s">
        <v>17</v>
      </c>
      <c r="B173" s="15" t="s">
        <v>13</v>
      </c>
      <c r="C173" s="15" t="s">
        <v>15</v>
      </c>
      <c r="D173" s="24">
        <f t="shared" ref="D173:H175" si="62">D174</f>
        <v>478675</v>
      </c>
      <c r="E173" s="24">
        <f t="shared" si="62"/>
        <v>0</v>
      </c>
      <c r="F173" s="24">
        <f t="shared" si="62"/>
        <v>612720.81000000006</v>
      </c>
      <c r="G173" s="24">
        <f t="shared" si="62"/>
        <v>0</v>
      </c>
      <c r="H173" s="24">
        <f t="shared" si="62"/>
        <v>612720.81000000006</v>
      </c>
    </row>
    <row r="174" spans="1:8" ht="30" x14ac:dyDescent="0.2">
      <c r="A174" s="14" t="s">
        <v>18</v>
      </c>
      <c r="B174" s="15" t="s">
        <v>13</v>
      </c>
      <c r="C174" s="15" t="s">
        <v>16</v>
      </c>
      <c r="D174" s="24">
        <f>478675</f>
        <v>478675</v>
      </c>
      <c r="E174" s="24">
        <f>0</f>
        <v>0</v>
      </c>
      <c r="F174" s="24">
        <v>612720.81000000006</v>
      </c>
      <c r="G174" s="24">
        <v>0</v>
      </c>
      <c r="H174" s="24">
        <f>F174</f>
        <v>612720.81000000006</v>
      </c>
    </row>
    <row r="175" spans="1:8" ht="30" x14ac:dyDescent="0.2">
      <c r="A175" s="14" t="s">
        <v>28</v>
      </c>
      <c r="B175" s="15" t="s">
        <v>13</v>
      </c>
      <c r="C175" s="15" t="s">
        <v>25</v>
      </c>
      <c r="D175" s="24">
        <f t="shared" si="62"/>
        <v>478675</v>
      </c>
      <c r="E175" s="24">
        <f t="shared" si="62"/>
        <v>0</v>
      </c>
      <c r="F175" s="24">
        <f t="shared" si="62"/>
        <v>88357</v>
      </c>
      <c r="G175" s="24">
        <f t="shared" si="62"/>
        <v>0</v>
      </c>
      <c r="H175" s="24">
        <f t="shared" si="62"/>
        <v>88357</v>
      </c>
    </row>
    <row r="176" spans="1:8" ht="30.75" thickBot="1" x14ac:dyDescent="0.25">
      <c r="A176" s="14" t="s">
        <v>27</v>
      </c>
      <c r="B176" s="15" t="s">
        <v>13</v>
      </c>
      <c r="C176" s="15" t="s">
        <v>26</v>
      </c>
      <c r="D176" s="24">
        <f>478675</f>
        <v>478675</v>
      </c>
      <c r="E176" s="24">
        <f>0</f>
        <v>0</v>
      </c>
      <c r="F176" s="24">
        <v>88357</v>
      </c>
      <c r="G176" s="24">
        <v>0</v>
      </c>
      <c r="H176" s="24">
        <f>F176</f>
        <v>88357</v>
      </c>
    </row>
    <row r="177" spans="1:8" ht="18.75" thickBot="1" x14ac:dyDescent="0.25">
      <c r="A177" s="20" t="s">
        <v>9</v>
      </c>
      <c r="B177" s="21"/>
      <c r="C177" s="21"/>
      <c r="D177" s="26" t="e">
        <f>#REF!+#REF!+#REF!+#REF!+#REF!+#REF!+#REF!+#REF!+#REF!</f>
        <v>#REF!</v>
      </c>
      <c r="E177" s="26" t="e">
        <f>#REF!+#REF!+#REF!+#REF!+#REF!+#REF!+#REF!+#REF!+#REF!</f>
        <v>#REF!</v>
      </c>
      <c r="F177" s="26">
        <f>F10+F22+F30+F42+F56+F95+F120+F141+F154+F162</f>
        <v>124112737.19000001</v>
      </c>
      <c r="G177" s="26">
        <f>G10+G22+G30+G42+G56+G95+G120+G141+G154+G162</f>
        <v>123351102.38000001</v>
      </c>
      <c r="H177" s="26">
        <f>H10+H22+H30+H42+H56+H95+H120+H141+H154+H162</f>
        <v>761634.81</v>
      </c>
    </row>
    <row r="178" spans="1:8" x14ac:dyDescent="0.2">
      <c r="B178" s="8"/>
      <c r="C178" s="6"/>
    </row>
    <row r="179" spans="1:8" x14ac:dyDescent="0.2">
      <c r="B179" s="8"/>
      <c r="C179" s="6"/>
    </row>
  </sheetData>
  <mergeCells count="13">
    <mergeCell ref="G1:H1"/>
    <mergeCell ref="G3:H3"/>
    <mergeCell ref="A6:C6"/>
    <mergeCell ref="F7:F8"/>
    <mergeCell ref="A7:A8"/>
    <mergeCell ref="G2:H2"/>
    <mergeCell ref="B7:B8"/>
    <mergeCell ref="E7:E8"/>
    <mergeCell ref="D7:D8"/>
    <mergeCell ref="A5:H5"/>
    <mergeCell ref="F6:H6"/>
    <mergeCell ref="G7:H7"/>
    <mergeCell ref="C7:C8"/>
  </mergeCells>
  <phoneticPr fontId="2" type="noConversion"/>
  <pageMargins left="1.1811023622047245" right="0.39370078740157483" top="0.59055118110236227" bottom="0.59055118110236227" header="0.39370078740157483" footer="0.39370078740157483"/>
  <pageSetup paperSize="9" scale="60" firstPageNumber="24" fitToHeight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</vt:lpstr>
      <vt:lpstr>'4'!Заголовки_для_печати</vt:lpstr>
      <vt:lpstr>'4'!Область_печати</vt:lpstr>
    </vt:vector>
  </TitlesOfParts>
  <Company>Департамент финансов ХМАО-Югры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Марон</dc:creator>
  <cp:lastModifiedBy>Сорокина</cp:lastModifiedBy>
  <cp:lastPrinted>2024-12-09T07:50:56Z</cp:lastPrinted>
  <dcterms:created xsi:type="dcterms:W3CDTF">2007-07-03T05:36:00Z</dcterms:created>
  <dcterms:modified xsi:type="dcterms:W3CDTF">2024-12-23T05:14:52Z</dcterms:modified>
</cp:coreProperties>
</file>