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defaultThemeVersion="124226"/>
  <bookViews>
    <workbookView xWindow="0" yWindow="0" windowWidth="23040" windowHeight="8835"/>
  </bookViews>
  <sheets>
    <sheet name="5" sheetId="22" r:id="rId1"/>
  </sheets>
  <definedNames>
    <definedName name="_xlnm._FilterDatabase" localSheetId="0" hidden="1">'5'!$A$9:$J$111</definedName>
    <definedName name="_xlnm.Print_Titles" localSheetId="0">'5'!$A:$A</definedName>
    <definedName name="_xlnm.Print_Area" localSheetId="0">'5'!$A$1:$K$188</definedName>
  </definedNames>
  <calcPr calcId="144525"/>
</workbook>
</file>

<file path=xl/calcChain.xml><?xml version="1.0" encoding="utf-8"?>
<calcChain xmlns="http://schemas.openxmlformats.org/spreadsheetml/2006/main">
  <c r="G184" i="22" l="1"/>
  <c r="G47" i="22"/>
  <c r="J38" i="22" l="1"/>
  <c r="F38" i="22"/>
  <c r="J58" i="22"/>
  <c r="I58" i="22"/>
  <c r="H58" i="22"/>
  <c r="F58" i="22"/>
  <c r="G148" i="22"/>
  <c r="G116" i="22"/>
  <c r="G43" i="22"/>
  <c r="G156" i="22"/>
  <c r="G140" i="22"/>
  <c r="J137" i="22"/>
  <c r="F132" i="22"/>
  <c r="J132" i="22"/>
  <c r="J131" i="22" s="1"/>
  <c r="F137" i="22"/>
  <c r="F133" i="22"/>
  <c r="H146" i="22"/>
  <c r="I146" i="22" s="1"/>
  <c r="I145" i="22" s="1"/>
  <c r="J145" i="22"/>
  <c r="J144" i="22" s="1"/>
  <c r="H145" i="22"/>
  <c r="G145" i="22"/>
  <c r="F145" i="22"/>
  <c r="F144" i="22" s="1"/>
  <c r="H144" i="22" s="1"/>
  <c r="I144" i="22" s="1"/>
  <c r="G144" i="22"/>
  <c r="H143" i="22"/>
  <c r="J142" i="22"/>
  <c r="G142" i="22"/>
  <c r="G141" i="22" s="1"/>
  <c r="F142" i="22"/>
  <c r="J141" i="22"/>
  <c r="F141" i="22"/>
  <c r="F135" i="22"/>
  <c r="H136" i="22"/>
  <c r="J135" i="22"/>
  <c r="G135" i="22"/>
  <c r="G134" i="22" s="1"/>
  <c r="G133" i="22" s="1"/>
  <c r="J134" i="22"/>
  <c r="J133" i="22" s="1"/>
  <c r="G64" i="22"/>
  <c r="G61" i="22"/>
  <c r="H61" i="22" s="1"/>
  <c r="J60" i="22"/>
  <c r="F60" i="22"/>
  <c r="J59" i="22"/>
  <c r="F59" i="22"/>
  <c r="G22" i="22"/>
  <c r="G16" i="22"/>
  <c r="H141" i="22" l="1"/>
  <c r="I141" i="22" s="1"/>
  <c r="H142" i="22"/>
  <c r="I143" i="22"/>
  <c r="I142" i="22" s="1"/>
  <c r="H135" i="22"/>
  <c r="I136" i="22"/>
  <c r="I135" i="22" s="1"/>
  <c r="F134" i="22"/>
  <c r="G60" i="22"/>
  <c r="G59" i="22" s="1"/>
  <c r="H60" i="22"/>
  <c r="H59" i="22" s="1"/>
  <c r="I61" i="22"/>
  <c r="I60" i="22" s="1"/>
  <c r="I59" i="22" s="1"/>
  <c r="H134" i="22" l="1"/>
  <c r="G170" i="22"/>
  <c r="H170" i="22" s="1"/>
  <c r="J169" i="22"/>
  <c r="J168" i="22" s="1"/>
  <c r="J167" i="22" s="1"/>
  <c r="J166" i="22" s="1"/>
  <c r="J165" i="22" s="1"/>
  <c r="J164" i="22" s="1"/>
  <c r="G169" i="22"/>
  <c r="G168" i="22" s="1"/>
  <c r="G167" i="22" s="1"/>
  <c r="G166" i="22" s="1"/>
  <c r="G165" i="22" s="1"/>
  <c r="G164" i="22" s="1"/>
  <c r="F169" i="22"/>
  <c r="F168" i="22" s="1"/>
  <c r="F167" i="22" s="1"/>
  <c r="F166" i="22" s="1"/>
  <c r="G176" i="22"/>
  <c r="G175" i="22" s="1"/>
  <c r="F177" i="22"/>
  <c r="F80" i="22"/>
  <c r="F77" i="22"/>
  <c r="H77" i="22" s="1"/>
  <c r="F152" i="22"/>
  <c r="H152" i="22" s="1"/>
  <c r="F70" i="22"/>
  <c r="F156" i="22"/>
  <c r="F163" i="22"/>
  <c r="H163" i="22" s="1"/>
  <c r="J176" i="22"/>
  <c r="J175" i="22" s="1"/>
  <c r="F184" i="22"/>
  <c r="F140" i="22"/>
  <c r="F122" i="22"/>
  <c r="F126" i="22"/>
  <c r="F125" i="22" s="1"/>
  <c r="F124" i="22" s="1"/>
  <c r="F116" i="22"/>
  <c r="F115" i="22" s="1"/>
  <c r="F114" i="22" s="1"/>
  <c r="F113" i="22" s="1"/>
  <c r="F112" i="22" s="1"/>
  <c r="F111" i="22" s="1"/>
  <c r="J110" i="22"/>
  <c r="J109" i="22"/>
  <c r="J108" i="22" s="1"/>
  <c r="J107" i="22" s="1"/>
  <c r="J106" i="22" s="1"/>
  <c r="J105" i="22" s="1"/>
  <c r="J104" i="22" s="1"/>
  <c r="F94" i="22"/>
  <c r="H94" i="22" s="1"/>
  <c r="I94" i="22" s="1"/>
  <c r="F86" i="22"/>
  <c r="H86" i="22" s="1"/>
  <c r="F57" i="22"/>
  <c r="H57" i="22" s="1"/>
  <c r="F47" i="22"/>
  <c r="H47" i="22" s="1"/>
  <c r="F49" i="22"/>
  <c r="F52" i="22"/>
  <c r="H52" i="22" s="1"/>
  <c r="J52" i="22"/>
  <c r="J51" i="22" s="1"/>
  <c r="J50" i="22" s="1"/>
  <c r="G51" i="22"/>
  <c r="F43" i="22"/>
  <c r="G32" i="22"/>
  <c r="J31" i="22"/>
  <c r="J30" i="22" s="1"/>
  <c r="J29" i="22" s="1"/>
  <c r="F31" i="22"/>
  <c r="F28" i="22"/>
  <c r="F27" i="22"/>
  <c r="H27" i="22"/>
  <c r="J26" i="22"/>
  <c r="G26" i="22"/>
  <c r="F24" i="22"/>
  <c r="F22" i="22"/>
  <c r="F16" i="22"/>
  <c r="H16" i="22" s="1"/>
  <c r="G15" i="22"/>
  <c r="G14" i="22" s="1"/>
  <c r="G21" i="22"/>
  <c r="G23" i="22"/>
  <c r="G37" i="22"/>
  <c r="H37" i="22" s="1"/>
  <c r="G42" i="22"/>
  <c r="G41" i="22" s="1"/>
  <c r="G46" i="22"/>
  <c r="G45" i="22" s="1"/>
  <c r="G48" i="22"/>
  <c r="G56" i="22"/>
  <c r="G55" i="22" s="1"/>
  <c r="G54" i="22" s="1"/>
  <c r="G53" i="22" s="1"/>
  <c r="G50" i="22" s="1"/>
  <c r="G70" i="22"/>
  <c r="G69" i="22" s="1"/>
  <c r="G68" i="22" s="1"/>
  <c r="G76" i="22"/>
  <c r="G75" i="22" s="1"/>
  <c r="G80" i="22"/>
  <c r="G79" i="22" s="1"/>
  <c r="G78" i="22" s="1"/>
  <c r="G85" i="22"/>
  <c r="G84" i="22" s="1"/>
  <c r="G83" i="22" s="1"/>
  <c r="G89" i="22"/>
  <c r="G93" i="22"/>
  <c r="G92" i="22" s="1"/>
  <c r="G91" i="22" s="1"/>
  <c r="G100" i="22"/>
  <c r="G103" i="22"/>
  <c r="H103" i="22" s="1"/>
  <c r="G109" i="22"/>
  <c r="G108" i="22" s="1"/>
  <c r="G107" i="22" s="1"/>
  <c r="G106" i="22" s="1"/>
  <c r="G105" i="22" s="1"/>
  <c r="H110" i="22"/>
  <c r="H109" i="22" s="1"/>
  <c r="H108" i="22" s="1"/>
  <c r="H107" i="22" s="1"/>
  <c r="H106" i="22" s="1"/>
  <c r="H105" i="22" s="1"/>
  <c r="G115" i="22"/>
  <c r="G114" i="22" s="1"/>
  <c r="G113" i="22" s="1"/>
  <c r="G112" i="22" s="1"/>
  <c r="G111" i="22" s="1"/>
  <c r="G122" i="22"/>
  <c r="G121" i="22" s="1"/>
  <c r="G120" i="22" s="1"/>
  <c r="G119" i="22" s="1"/>
  <c r="G126" i="22"/>
  <c r="G125" i="22" s="1"/>
  <c r="G124" i="22" s="1"/>
  <c r="G128" i="22"/>
  <c r="G127" i="22" s="1"/>
  <c r="G123" i="22" s="1"/>
  <c r="G118" i="22" s="1"/>
  <c r="G117" i="22" s="1"/>
  <c r="G139" i="22"/>
  <c r="G138" i="22" s="1"/>
  <c r="G137" i="22" s="1"/>
  <c r="G132" i="22" s="1"/>
  <c r="G131" i="22" s="1"/>
  <c r="G151" i="22"/>
  <c r="G150" i="22" s="1"/>
  <c r="G160" i="22"/>
  <c r="G162" i="22"/>
  <c r="G161" i="22" s="1"/>
  <c r="G155" i="22"/>
  <c r="G154" i="22" s="1"/>
  <c r="G153" i="22" s="1"/>
  <c r="G183" i="22"/>
  <c r="G182" i="22" s="1"/>
  <c r="G187" i="22"/>
  <c r="I69" i="22"/>
  <c r="I68" i="22" s="1"/>
  <c r="I77" i="22"/>
  <c r="I76" i="22" s="1"/>
  <c r="I75" i="22" s="1"/>
  <c r="I79" i="22"/>
  <c r="I78" i="22" s="1"/>
  <c r="I109" i="22"/>
  <c r="I108" i="22" s="1"/>
  <c r="I107" i="22" s="1"/>
  <c r="I106" i="22" s="1"/>
  <c r="I105" i="22" s="1"/>
  <c r="J151" i="22"/>
  <c r="J150" i="22" s="1"/>
  <c r="F90" i="22"/>
  <c r="H90" i="22" s="1"/>
  <c r="I90" i="22"/>
  <c r="J89" i="22"/>
  <c r="J88" i="22"/>
  <c r="J87" i="22" s="1"/>
  <c r="F88" i="22"/>
  <c r="F87" i="22" s="1"/>
  <c r="F186" i="22"/>
  <c r="F185" i="22" s="1"/>
  <c r="F159" i="22"/>
  <c r="F158" i="22" s="1"/>
  <c r="F129" i="22"/>
  <c r="H129" i="22" s="1"/>
  <c r="F102" i="22"/>
  <c r="F101" i="22" s="1"/>
  <c r="F99" i="22"/>
  <c r="F98" i="22" s="1"/>
  <c r="F63" i="22"/>
  <c r="F62" i="22" s="1"/>
  <c r="J15" i="22"/>
  <c r="J14" i="22" s="1"/>
  <c r="J12" i="22" s="1"/>
  <c r="J11" i="22" s="1"/>
  <c r="J21" i="22"/>
  <c r="J23" i="22"/>
  <c r="J36" i="22"/>
  <c r="J48" i="22"/>
  <c r="J47" i="22" s="1"/>
  <c r="J46" i="22" s="1"/>
  <c r="J63" i="22"/>
  <c r="J62" i="22" s="1"/>
  <c r="J85" i="22"/>
  <c r="J84" i="22" s="1"/>
  <c r="J83" i="22" s="1"/>
  <c r="J82" i="22" s="1"/>
  <c r="J81" i="22" s="1"/>
  <c r="J93" i="22"/>
  <c r="J92" i="22" s="1"/>
  <c r="J91" i="22" s="1"/>
  <c r="J99" i="22"/>
  <c r="J102" i="22"/>
  <c r="J101" i="22"/>
  <c r="J115" i="22"/>
  <c r="J114" i="22"/>
  <c r="J113" i="22" s="1"/>
  <c r="J112" i="22" s="1"/>
  <c r="J111" i="22" s="1"/>
  <c r="J121" i="22"/>
  <c r="J120" i="22" s="1"/>
  <c r="J119" i="22" s="1"/>
  <c r="J125" i="22"/>
  <c r="J124" i="22" s="1"/>
  <c r="J123" i="22" s="1"/>
  <c r="J128" i="22"/>
  <c r="J127" i="22" s="1"/>
  <c r="J139" i="22"/>
  <c r="J138" i="22" s="1"/>
  <c r="J159" i="22"/>
  <c r="J158" i="22" s="1"/>
  <c r="J162" i="22"/>
  <c r="J161" i="22" s="1"/>
  <c r="J155" i="22"/>
  <c r="J154" i="22" s="1"/>
  <c r="J153" i="22" s="1"/>
  <c r="J183" i="22"/>
  <c r="J182" i="22" s="1"/>
  <c r="J186" i="22"/>
  <c r="J185" i="22" s="1"/>
  <c r="F109" i="22"/>
  <c r="F108" i="22" s="1"/>
  <c r="F107" i="22" s="1"/>
  <c r="F106" i="22" s="1"/>
  <c r="F105" i="22" s="1"/>
  <c r="F121" i="22"/>
  <c r="F120" i="22"/>
  <c r="F119" i="22" s="1"/>
  <c r="F36" i="22"/>
  <c r="F56" i="22"/>
  <c r="F55" i="22" s="1"/>
  <c r="F54" i="22" s="1"/>
  <c r="F53" i="22" s="1"/>
  <c r="F93" i="22"/>
  <c r="H93" i="22" s="1"/>
  <c r="I93" i="22" s="1"/>
  <c r="I92" i="22" s="1"/>
  <c r="I91" i="22" s="1"/>
  <c r="F30" i="22"/>
  <c r="F29" i="22" s="1"/>
  <c r="F15" i="22"/>
  <c r="F14" i="22" s="1"/>
  <c r="I16" i="22"/>
  <c r="I15" i="22" s="1"/>
  <c r="I14" i="22" s="1"/>
  <c r="I12" i="22" s="1"/>
  <c r="I11" i="22" s="1"/>
  <c r="H116" i="22"/>
  <c r="H115" i="22" s="1"/>
  <c r="H114" i="22" s="1"/>
  <c r="H113" i="22" s="1"/>
  <c r="H112" i="22" s="1"/>
  <c r="H111" i="22" s="1"/>
  <c r="F69" i="22"/>
  <c r="F68" i="22" s="1"/>
  <c r="J174" i="22"/>
  <c r="G102" i="22"/>
  <c r="G101" i="22" s="1"/>
  <c r="G36" i="22"/>
  <c r="H24" i="22"/>
  <c r="I24" i="22" s="1"/>
  <c r="I23" i="22" s="1"/>
  <c r="F23" i="22"/>
  <c r="F85" i="22"/>
  <c r="F84" i="22" s="1"/>
  <c r="F83" i="22" s="1"/>
  <c r="F26" i="22"/>
  <c r="F25" i="22" s="1"/>
  <c r="F162" i="22"/>
  <c r="F161" i="22" s="1"/>
  <c r="F157" i="22" s="1"/>
  <c r="F46" i="22"/>
  <c r="F92" i="22"/>
  <c r="F91" i="22" s="1"/>
  <c r="F76" i="22"/>
  <c r="F75" i="22" s="1"/>
  <c r="F51" i="22"/>
  <c r="F50" i="22" s="1"/>
  <c r="H162" i="22"/>
  <c r="H161" i="22" s="1"/>
  <c r="I163" i="22"/>
  <c r="I162" i="22" s="1"/>
  <c r="I161" i="22" s="1"/>
  <c r="H15" i="22"/>
  <c r="H14" i="22" s="1"/>
  <c r="H12" i="22" s="1"/>
  <c r="H11" i="22" s="1"/>
  <c r="H122" i="22"/>
  <c r="I122" i="22" s="1"/>
  <c r="I121" i="22" s="1"/>
  <c r="I120" i="22" s="1"/>
  <c r="I119" i="22" s="1"/>
  <c r="F183" i="22"/>
  <c r="F182" i="22" s="1"/>
  <c r="F181" i="22" s="1"/>
  <c r="F180" i="22" s="1"/>
  <c r="F179" i="22" s="1"/>
  <c r="F178" i="22" s="1"/>
  <c r="H184" i="22"/>
  <c r="I184" i="22" s="1"/>
  <c r="I183" i="22" s="1"/>
  <c r="I182" i="22" s="1"/>
  <c r="F128" i="22"/>
  <c r="F127" i="22" s="1"/>
  <c r="F123" i="22" s="1"/>
  <c r="F118" i="22" s="1"/>
  <c r="F117" i="22" s="1"/>
  <c r="F104" i="22" s="1"/>
  <c r="G159" i="22"/>
  <c r="G158" i="22" s="1"/>
  <c r="H160" i="22"/>
  <c r="H159" i="22" s="1"/>
  <c r="H158" i="22" s="1"/>
  <c r="G63" i="22"/>
  <c r="G62" i="22" s="1"/>
  <c r="H64" i="22"/>
  <c r="H63" i="22" s="1"/>
  <c r="H62" i="22" s="1"/>
  <c r="G44" i="22"/>
  <c r="H23" i="22"/>
  <c r="H49" i="22"/>
  <c r="I49" i="22" s="1"/>
  <c r="I48" i="22" s="1"/>
  <c r="F48" i="22"/>
  <c r="I74" i="22"/>
  <c r="I73" i="22" s="1"/>
  <c r="I72" i="22" s="1"/>
  <c r="I103" i="22"/>
  <c r="I102" i="22" s="1"/>
  <c r="I101" i="22" s="1"/>
  <c r="H102" i="22"/>
  <c r="H101" i="22" s="1"/>
  <c r="H26" i="22"/>
  <c r="I27" i="22"/>
  <c r="I26" i="22" s="1"/>
  <c r="I25" i="22" s="1"/>
  <c r="H51" i="22"/>
  <c r="H50" i="22" s="1"/>
  <c r="I52" i="22"/>
  <c r="I51" i="22" s="1"/>
  <c r="I50" i="22" s="1"/>
  <c r="H126" i="22"/>
  <c r="H125" i="22" s="1"/>
  <c r="H124" i="22" s="1"/>
  <c r="F97" i="22"/>
  <c r="F96" i="22" s="1"/>
  <c r="F95" i="22" s="1"/>
  <c r="I116" i="22"/>
  <c r="I115" i="22" s="1"/>
  <c r="I114" i="22" s="1"/>
  <c r="I113" i="22" s="1"/>
  <c r="I112" i="22" s="1"/>
  <c r="I111" i="22" s="1"/>
  <c r="F33" i="22"/>
  <c r="F35" i="22"/>
  <c r="F34" i="22" s="1"/>
  <c r="H22" i="22"/>
  <c r="H21" i="22" s="1"/>
  <c r="H20" i="22" s="1"/>
  <c r="F21" i="22"/>
  <c r="F20" i="22" s="1"/>
  <c r="H156" i="22"/>
  <c r="I156" i="22" s="1"/>
  <c r="I155" i="22" s="1"/>
  <c r="I154" i="22" s="1"/>
  <c r="I153" i="22" s="1"/>
  <c r="F155" i="22"/>
  <c r="F154" i="22" s="1"/>
  <c r="F153" i="22" s="1"/>
  <c r="H92" i="22"/>
  <c r="H91" i="22" s="1"/>
  <c r="G33" i="22"/>
  <c r="G25" i="22" s="1"/>
  <c r="G35" i="22"/>
  <c r="G34" i="22" s="1"/>
  <c r="G31" i="22"/>
  <c r="G30" i="22" s="1"/>
  <c r="G29" i="22" s="1"/>
  <c r="H32" i="22"/>
  <c r="H31" i="22" s="1"/>
  <c r="H30" i="22" s="1"/>
  <c r="H29" i="22" s="1"/>
  <c r="H70" i="22"/>
  <c r="H69" i="22" s="1"/>
  <c r="H68" i="22" s="1"/>
  <c r="I126" i="22"/>
  <c r="I125" i="22" s="1"/>
  <c r="I124" i="22" s="1"/>
  <c r="J70" i="22"/>
  <c r="J69" i="22" s="1"/>
  <c r="J68" i="22" s="1"/>
  <c r="H155" i="22"/>
  <c r="H154" i="22" s="1"/>
  <c r="H153" i="22" s="1"/>
  <c r="J33" i="22"/>
  <c r="J25" i="22" s="1"/>
  <c r="J35" i="22"/>
  <c r="J34" i="22" s="1"/>
  <c r="H187" i="22"/>
  <c r="G186" i="22"/>
  <c r="G185" i="22" s="1"/>
  <c r="F42" i="22"/>
  <c r="F40" i="22" s="1"/>
  <c r="H43" i="22"/>
  <c r="H42" i="22" s="1"/>
  <c r="F176" i="22"/>
  <c r="F175" i="22" s="1"/>
  <c r="H177" i="22"/>
  <c r="H176" i="22" s="1"/>
  <c r="H175" i="22" s="1"/>
  <c r="H128" i="22"/>
  <c r="H127" i="22" s="1"/>
  <c r="I129" i="22"/>
  <c r="I128" i="22" s="1"/>
  <c r="I127" i="22" s="1"/>
  <c r="G99" i="22"/>
  <c r="G98" i="22" s="1"/>
  <c r="G97" i="22" s="1"/>
  <c r="G96" i="22" s="1"/>
  <c r="G95" i="22" s="1"/>
  <c r="H100" i="22"/>
  <c r="I100" i="22" s="1"/>
  <c r="I99" i="22" s="1"/>
  <c r="I98" i="22" s="1"/>
  <c r="I97" i="22" s="1"/>
  <c r="I96" i="22" s="1"/>
  <c r="I95" i="22" s="1"/>
  <c r="G88" i="22"/>
  <c r="H89" i="22"/>
  <c r="I89" i="22" s="1"/>
  <c r="I88" i="22" s="1"/>
  <c r="I87" i="22" s="1"/>
  <c r="F139" i="22"/>
  <c r="F138" i="22" s="1"/>
  <c r="H140" i="22"/>
  <c r="I140" i="22" s="1"/>
  <c r="I139" i="22" s="1"/>
  <c r="J172" i="22"/>
  <c r="J171" i="22" s="1"/>
  <c r="J173" i="22"/>
  <c r="F79" i="22"/>
  <c r="F78" i="22" s="1"/>
  <c r="H80" i="22"/>
  <c r="J80" i="22" s="1"/>
  <c r="J79" i="22" s="1"/>
  <c r="J78" i="22" s="1"/>
  <c r="J20" i="22"/>
  <c r="J17" i="22" s="1"/>
  <c r="F12" i="22"/>
  <c r="F11" i="22"/>
  <c r="F13" i="22"/>
  <c r="F41" i="22"/>
  <c r="H79" i="22"/>
  <c r="H78" i="22" s="1"/>
  <c r="G87" i="22"/>
  <c r="H88" i="22"/>
  <c r="H87" i="22" s="1"/>
  <c r="H99" i="22"/>
  <c r="H98" i="22" s="1"/>
  <c r="H97" i="22" s="1"/>
  <c r="H96" i="22" s="1"/>
  <c r="H95" i="22" s="1"/>
  <c r="I177" i="22"/>
  <c r="I176" i="22" s="1"/>
  <c r="I175" i="22" s="1"/>
  <c r="H186" i="22"/>
  <c r="H185" i="22" s="1"/>
  <c r="I187" i="22"/>
  <c r="I186" i="22" s="1"/>
  <c r="I185" i="22" s="1"/>
  <c r="G12" i="22"/>
  <c r="G11" i="22" s="1"/>
  <c r="G13" i="22"/>
  <c r="I13" i="22"/>
  <c r="H13" i="22"/>
  <c r="G28" i="22"/>
  <c r="J28" i="22"/>
  <c r="H183" i="22" l="1"/>
  <c r="H182" i="22" s="1"/>
  <c r="G104" i="22"/>
  <c r="H139" i="22"/>
  <c r="G74" i="22"/>
  <c r="G73" i="22" s="1"/>
  <c r="G72" i="22" s="1"/>
  <c r="I43" i="22"/>
  <c r="J19" i="22"/>
  <c r="J18" i="22" s="1"/>
  <c r="I32" i="22"/>
  <c r="I31" i="22" s="1"/>
  <c r="H48" i="22"/>
  <c r="I160" i="22"/>
  <c r="I159" i="22" s="1"/>
  <c r="I158" i="22" s="1"/>
  <c r="I134" i="22"/>
  <c r="I133" i="22" s="1"/>
  <c r="H133" i="22"/>
  <c r="I47" i="22"/>
  <c r="I46" i="22" s="1"/>
  <c r="H46" i="22"/>
  <c r="I86" i="22"/>
  <c r="I85" i="22" s="1"/>
  <c r="I84" i="22" s="1"/>
  <c r="I83" i="22" s="1"/>
  <c r="H85" i="22"/>
  <c r="H84" i="22" s="1"/>
  <c r="H83" i="22" s="1"/>
  <c r="H166" i="22"/>
  <c r="F165" i="22"/>
  <c r="F67" i="22"/>
  <c r="F66" i="22"/>
  <c r="F65" i="22" s="1"/>
  <c r="I57" i="22"/>
  <c r="I56" i="22" s="1"/>
  <c r="I55" i="22" s="1"/>
  <c r="I54" i="22" s="1"/>
  <c r="H56" i="22"/>
  <c r="H55" i="22" s="1"/>
  <c r="H54" i="22" s="1"/>
  <c r="H53" i="22" s="1"/>
  <c r="G172" i="22"/>
  <c r="G171" i="22" s="1"/>
  <c r="G174" i="22"/>
  <c r="G173" i="22"/>
  <c r="I170" i="22"/>
  <c r="I169" i="22" s="1"/>
  <c r="I168" i="22" s="1"/>
  <c r="I167" i="22" s="1"/>
  <c r="I166" i="22" s="1"/>
  <c r="I165" i="22" s="1"/>
  <c r="I164" i="22" s="1"/>
  <c r="H169" i="22"/>
  <c r="H168" i="22" s="1"/>
  <c r="H167" i="22" s="1"/>
  <c r="F74" i="22"/>
  <c r="G40" i="22"/>
  <c r="G39" i="22" s="1"/>
  <c r="G38" i="22" s="1"/>
  <c r="H38" i="22" s="1"/>
  <c r="G20" i="22"/>
  <c r="G19" i="22" s="1"/>
  <c r="G18" i="22" s="1"/>
  <c r="G17" i="22" s="1"/>
  <c r="H40" i="22"/>
  <c r="H41" i="22"/>
  <c r="H45" i="22"/>
  <c r="H82" i="22"/>
  <c r="H81" i="22" s="1"/>
  <c r="I22" i="22"/>
  <c r="I21" i="22" s="1"/>
  <c r="H121" i="22"/>
  <c r="H120" i="22" s="1"/>
  <c r="H119" i="22" s="1"/>
  <c r="I157" i="22"/>
  <c r="I53" i="22"/>
  <c r="J13" i="22"/>
  <c r="I28" i="22"/>
  <c r="I30" i="22"/>
  <c r="I29" i="22" s="1"/>
  <c r="J157" i="22"/>
  <c r="G67" i="22"/>
  <c r="G66" i="22"/>
  <c r="G65" i="22" s="1"/>
  <c r="I37" i="22"/>
  <c r="I36" i="22" s="1"/>
  <c r="H36" i="22"/>
  <c r="J77" i="22"/>
  <c r="J76" i="22" s="1"/>
  <c r="H76" i="22"/>
  <c r="H75" i="22" s="1"/>
  <c r="G58" i="22"/>
  <c r="J45" i="22"/>
  <c r="J40" i="22"/>
  <c r="J44" i="22"/>
  <c r="I66" i="22"/>
  <c r="I65" i="22" s="1"/>
  <c r="I67" i="22"/>
  <c r="H151" i="22"/>
  <c r="H150" i="22" s="1"/>
  <c r="H149" i="22" s="1"/>
  <c r="I152" i="22"/>
  <c r="I151" i="22" s="1"/>
  <c r="I150" i="22" s="1"/>
  <c r="I149" i="22" s="1"/>
  <c r="I148" i="22" s="1"/>
  <c r="I147" i="22" s="1"/>
  <c r="G82" i="22"/>
  <c r="G81" i="22" s="1"/>
  <c r="H181" i="22"/>
  <c r="H180" i="22" s="1"/>
  <c r="H179" i="22" s="1"/>
  <c r="H178" i="22" s="1"/>
  <c r="H28" i="22"/>
  <c r="I20" i="22"/>
  <c r="H123" i="22"/>
  <c r="H118" i="22" s="1"/>
  <c r="H117" i="22" s="1"/>
  <c r="I64" i="22"/>
  <c r="I63" i="22" s="1"/>
  <c r="I62" i="22" s="1"/>
  <c r="H157" i="22"/>
  <c r="H148" i="22" s="1"/>
  <c r="H147" i="22" s="1"/>
  <c r="J118" i="22"/>
  <c r="J117" i="22" s="1"/>
  <c r="F151" i="22"/>
  <c r="F150" i="22" s="1"/>
  <c r="F149" i="22" s="1"/>
  <c r="F148" i="22" s="1"/>
  <c r="F147" i="22" s="1"/>
  <c r="H25" i="22"/>
  <c r="H19" i="22" s="1"/>
  <c r="F19" i="22"/>
  <c r="F18" i="22" s="1"/>
  <c r="F17" i="22" s="1"/>
  <c r="G157" i="22"/>
  <c r="G149" i="22" s="1"/>
  <c r="G147" i="22" s="1"/>
  <c r="G130" i="22" s="1"/>
  <c r="F45" i="22"/>
  <c r="F44" i="22" s="1"/>
  <c r="F39" i="22" s="1"/>
  <c r="F82" i="22"/>
  <c r="F81" i="22" s="1"/>
  <c r="H172" i="22"/>
  <c r="H171" i="22" s="1"/>
  <c r="H174" i="22"/>
  <c r="H173" i="22"/>
  <c r="H74" i="22"/>
  <c r="H73" i="22" s="1"/>
  <c r="H72" i="22" s="1"/>
  <c r="H71" i="22" s="1"/>
  <c r="F73" i="22"/>
  <c r="F72" i="22" s="1"/>
  <c r="F71" i="22" s="1"/>
  <c r="G71" i="22"/>
  <c r="I173" i="22"/>
  <c r="I172" i="22"/>
  <c r="I171" i="22" s="1"/>
  <c r="I174" i="22"/>
  <c r="H138" i="22"/>
  <c r="H137" i="22" s="1"/>
  <c r="H132" i="22" s="1"/>
  <c r="H131" i="22" s="1"/>
  <c r="I82" i="22"/>
  <c r="I81" i="22" s="1"/>
  <c r="I71" i="22" s="1"/>
  <c r="I181" i="22"/>
  <c r="I180" i="22" s="1"/>
  <c r="I179" i="22" s="1"/>
  <c r="I178" i="22" s="1"/>
  <c r="J66" i="22"/>
  <c r="J65" i="22" s="1"/>
  <c r="J67" i="22"/>
  <c r="I123" i="22"/>
  <c r="I118" i="22" s="1"/>
  <c r="I117" i="22" s="1"/>
  <c r="I104" i="22" s="1"/>
  <c r="J75" i="22"/>
  <c r="J74" i="22"/>
  <c r="J73" i="22" s="1"/>
  <c r="J72" i="22" s="1"/>
  <c r="I45" i="22"/>
  <c r="I44" i="22"/>
  <c r="I40" i="22"/>
  <c r="F173" i="22"/>
  <c r="F172" i="22"/>
  <c r="F171" i="22" s="1"/>
  <c r="F174" i="22"/>
  <c r="H66" i="22"/>
  <c r="H65" i="22" s="1"/>
  <c r="H67" i="22"/>
  <c r="H104" i="22"/>
  <c r="J181" i="22"/>
  <c r="J180" i="22" s="1"/>
  <c r="J179" i="22" s="1"/>
  <c r="J178" i="22" s="1"/>
  <c r="G181" i="22"/>
  <c r="G180" i="22" s="1"/>
  <c r="G179" i="22" s="1"/>
  <c r="G178" i="22" s="1"/>
  <c r="J98" i="22"/>
  <c r="J97" i="22" s="1"/>
  <c r="J96" i="22" s="1"/>
  <c r="J95" i="22" s="1"/>
  <c r="I39" i="22" l="1"/>
  <c r="I38" i="22" s="1"/>
  <c r="H44" i="22"/>
  <c r="H39" i="22" s="1"/>
  <c r="F131" i="22"/>
  <c r="F130" i="22" s="1"/>
  <c r="F164" i="22"/>
  <c r="H164" i="22" s="1"/>
  <c r="H165" i="22"/>
  <c r="G10" i="22"/>
  <c r="G188" i="22" s="1"/>
  <c r="H18" i="22"/>
  <c r="H17" i="22" s="1"/>
  <c r="I19" i="22"/>
  <c r="I18" i="22" s="1"/>
  <c r="I17" i="22" s="1"/>
  <c r="F10" i="22"/>
  <c r="J71" i="22"/>
  <c r="J39" i="22"/>
  <c r="J10" i="22" s="1"/>
  <c r="I35" i="22"/>
  <c r="I34" i="22" s="1"/>
  <c r="I33" i="22"/>
  <c r="J149" i="22"/>
  <c r="J148" i="22"/>
  <c r="J147" i="22" s="1"/>
  <c r="J130" i="22" s="1"/>
  <c r="I42" i="22"/>
  <c r="I41" i="22" s="1"/>
  <c r="H33" i="22"/>
  <c r="H10" i="22" s="1"/>
  <c r="H35" i="22"/>
  <c r="H34" i="22" s="1"/>
  <c r="H130" i="22"/>
  <c r="I138" i="22"/>
  <c r="I130" i="22" l="1"/>
  <c r="I137" i="22"/>
  <c r="I132" i="22" s="1"/>
  <c r="I131" i="22" s="1"/>
  <c r="I10" i="22"/>
  <c r="I188" i="22" s="1"/>
  <c r="J188" i="22"/>
  <c r="F188" i="22"/>
  <c r="H188" i="22"/>
</calcChain>
</file>

<file path=xl/sharedStrings.xml><?xml version="1.0" encoding="utf-8"?>
<sst xmlns="http://schemas.openxmlformats.org/spreadsheetml/2006/main" count="769" uniqueCount="204">
  <si>
    <t>Наименование</t>
  </si>
  <si>
    <t>01</t>
  </si>
  <si>
    <t>02</t>
  </si>
  <si>
    <t>04</t>
  </si>
  <si>
    <t>14</t>
  </si>
  <si>
    <t>03</t>
  </si>
  <si>
    <t>09</t>
  </si>
  <si>
    <t>05</t>
  </si>
  <si>
    <t>10</t>
  </si>
  <si>
    <t>11</t>
  </si>
  <si>
    <t>Раздел</t>
  </si>
  <si>
    <t>Подраздел</t>
  </si>
  <si>
    <t>13</t>
  </si>
  <si>
    <t>Связь и информатика</t>
  </si>
  <si>
    <t>Жилищное хозяйство</t>
  </si>
  <si>
    <t>ОБЩЕГОСУДАРСТВЕННЫЕ ВОПРОСЫ</t>
  </si>
  <si>
    <t>ЖИЛИЩНО-КОММУНАЛЬНОЕ ХОЗЯЙСТВО</t>
  </si>
  <si>
    <t>НАЦИОНАЛЬНАЯ ЭКОНОМИКА</t>
  </si>
  <si>
    <t xml:space="preserve">Пенсионное обеспечение </t>
  </si>
  <si>
    <t>Благоустройство</t>
  </si>
  <si>
    <t>Дорожное хозяйство (дорожные фонды)</t>
  </si>
  <si>
    <t>Прочие межбюджетные трансферты общего характера</t>
  </si>
  <si>
    <t>СОЦИАЛЬНАЯ ПОЛИТИКА</t>
  </si>
  <si>
    <t>Другие общегосударственные вопросы</t>
  </si>
  <si>
    <t>НАЦИОНАЛЬНАЯ БЕЗОПАСНОСТЬ И ПРАВООХРАНИТЕЛЬНАЯ ДЕЯТЕЛЬНОСТЬ</t>
  </si>
  <si>
    <t>Целевая статья раздела</t>
  </si>
  <si>
    <t>Вид расхода</t>
  </si>
  <si>
    <t xml:space="preserve">Резервный фонд </t>
  </si>
  <si>
    <t>870</t>
  </si>
  <si>
    <t>Резервные средства</t>
  </si>
  <si>
    <t>Иные выплаты населению</t>
  </si>
  <si>
    <t>540</t>
  </si>
  <si>
    <t>Иные межбюджетные трансферты</t>
  </si>
  <si>
    <t>ВСЕГО:</t>
  </si>
  <si>
    <t>Глава муниципального самоуправления</t>
  </si>
  <si>
    <t>Расходы на обеспечение функций органов местного самоуправления</t>
  </si>
  <si>
    <t>расходы, осуществляемые за счет субвенций из бюджетов вышестоящих уровней</t>
  </si>
  <si>
    <t>Мобилизационная и вневойсковая подготовка</t>
  </si>
  <si>
    <t>НАЦИОНАЛЬНАЯ ОБОРОНА</t>
  </si>
  <si>
    <t>50.0.00.51180</t>
  </si>
  <si>
    <t>50.0.00.20940</t>
  </si>
  <si>
    <t>100</t>
  </si>
  <si>
    <t>120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</si>
  <si>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</si>
  <si>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</si>
  <si>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800</t>
  </si>
  <si>
    <t>850</t>
  </si>
  <si>
    <t>Иные бюджетные ассигнования</t>
  </si>
  <si>
    <t>Уплата налогов, сборов и иных платежей</t>
  </si>
  <si>
    <t>300</t>
  </si>
  <si>
    <t>Социальное обеспечение и иные выплаты населению</t>
  </si>
  <si>
    <t>200</t>
  </si>
  <si>
    <t>240</t>
  </si>
  <si>
    <t>Иные закупки товаров, работ и услуг для обеспечения государственных (муниципальных) нужд</t>
  </si>
  <si>
    <t>Закупка товаров, работ и услуг для обеспечения государственных (муниципальных) нужд</t>
  </si>
  <si>
    <t>Доплата  к пенсии муниципальным служащим</t>
  </si>
  <si>
    <t>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</si>
  <si>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500</t>
  </si>
  <si>
    <t>Межбюджетные трансферты</t>
  </si>
  <si>
    <t>Другие вопросы в области национальной безопасности и правоохранительной деятельности</t>
  </si>
  <si>
    <t>Органы юстиции</t>
  </si>
  <si>
    <t>04.0.01.99990</t>
  </si>
  <si>
    <t>09.0.01.99990</t>
  </si>
  <si>
    <t>Расходы на выплаты персоналу казенных учреждений</t>
  </si>
  <si>
    <t>110</t>
  </si>
  <si>
    <t>Реализация мероприятий</t>
  </si>
  <si>
    <t>Основное мероприятие "Техническое обслуживание пожарных водоемов"</t>
  </si>
  <si>
    <t>Основное мероприятие "Подготовка водосливных и водосточных канав к паводку, очистка водоотводных лотков, водопропускных труб от снежных масс"</t>
  </si>
  <si>
    <t>Основное мероприятие "Владение, пользование и распоряжение имуществом, находящимся в муниципальной собственности"</t>
  </si>
  <si>
    <t>04.0.01.00000</t>
  </si>
  <si>
    <t>04.0.00.00000</t>
  </si>
  <si>
    <t>09.0.00.00000</t>
  </si>
  <si>
    <t>09.0.01.00000</t>
  </si>
  <si>
    <t>09.0.02.99990</t>
  </si>
  <si>
    <t>Основное мероприятие "Обеспечение электросвязью, доступом в сеть Интернет, почтовые расходы"</t>
  </si>
  <si>
    <t>Основное мероприятие "Оснащение современным программным обеспечением, способствующим развитию информационной среды, продление существующих лицензий"</t>
  </si>
  <si>
    <t>04.0.02.00000</t>
  </si>
  <si>
    <t>04.0.02.99990</t>
  </si>
  <si>
    <t>Основное мероприятие "Выполнение работ по содержанию сети автомобильных дорог поселения"</t>
  </si>
  <si>
    <t>06.0.00.00000</t>
  </si>
  <si>
    <t>06.0.01.00000</t>
  </si>
  <si>
    <t>50.0.00.09200</t>
  </si>
  <si>
    <t>09.0.02.00000</t>
  </si>
  <si>
    <t>Создание условий для деятельности народных дружин (софинансирование)</t>
  </si>
  <si>
    <t>06.0.01.02040</t>
  </si>
  <si>
    <t>10.0.00.00000</t>
  </si>
  <si>
    <t>10.0.01.00000</t>
  </si>
  <si>
    <t>10.0.01.89020</t>
  </si>
  <si>
    <t>02.0.00.00000</t>
  </si>
  <si>
    <t>01.0.00.00000</t>
  </si>
  <si>
    <t>01.0.02.00000</t>
  </si>
  <si>
    <t>01.0.02.20902</t>
  </si>
  <si>
    <t>Содержание автомобильных дорог</t>
  </si>
  <si>
    <t>08.0.02.99990</t>
  </si>
  <si>
    <t>08.0.02.00000</t>
  </si>
  <si>
    <t>08.0.00.00000</t>
  </si>
  <si>
    <t>05.0.00.00000</t>
  </si>
  <si>
    <t>Основное мероприятие "Содержание объектов, элементов благоустройства и территории муниципального образования сельского поселения Куть-Ях"</t>
  </si>
  <si>
    <t>07</t>
  </si>
  <si>
    <t>Информационное освещение деятельности органов местного самоуправления и поддержка средств массовой информации</t>
  </si>
  <si>
    <t>04.0.02.20904</t>
  </si>
  <si>
    <t>расходы, осуществляемые по вопросам местного значения сельского поселения</t>
  </si>
  <si>
    <t>Основное мероприятие "Осуществление полномочий в сфере государственной регистрации актов гражданского состояния"</t>
  </si>
  <si>
    <t>02.0.01.00000</t>
  </si>
  <si>
    <t>02.0.01.82300</t>
  </si>
  <si>
    <t>02.0.01.S2300</t>
  </si>
  <si>
    <t>05.0.03.00000</t>
  </si>
  <si>
    <t>05.0.03.99990</t>
  </si>
  <si>
    <t>Основное мероприятие "Охрана общественного порядка и профилактика правонарушений"</t>
  </si>
  <si>
    <t>Муниципальная программа "Развитие и применение информационных технологий в муниципальном образовании сельское поселение Куть-Ях на 2019-2025 годы"</t>
  </si>
  <si>
    <t>Муниципальная программа "Защита населения и территории от чрезвычайных ситуаций, обеспечение пожарной безопасности на территории сельского поселения Куть-Ях на 2019 - 2025 годы"</t>
  </si>
  <si>
    <t>Муниципальная программа "Развитие и совершенствование сети автомобильных дорог общего пользования муниципального образования сельского поселения Куть-Ях на 2019-2025 годы"</t>
  </si>
  <si>
    <t xml:space="preserve">Муниципальная программа «Управление муниципальным имуществом в сельском поселении Куть-Ях на 2019-2025 годы» </t>
  </si>
  <si>
    <t xml:space="preserve">Муниципальная программа «Совершенствование муниципального управления в муниципальном образовании 
сельское поселение Куть-Ях на 2020-2026 годы»
</t>
  </si>
  <si>
    <t>06.0.01.02030</t>
  </si>
  <si>
    <t>Основное мероприятие "Обеспечение деятельности для эффективного и качественного исполнения полномочий и функций администрации сельского поселения Куть-Ях"</t>
  </si>
  <si>
    <t>07.0.00.00000</t>
  </si>
  <si>
    <t>07.0.01.00000</t>
  </si>
  <si>
    <t>Основное мероприятие "Обеспечение деятельности МУ "Администрация сельского поселения Куть-Ях"</t>
  </si>
  <si>
    <t>07.0.01.00600</t>
  </si>
  <si>
    <t>07.0.02.00600</t>
  </si>
  <si>
    <t>07.0.02.00000</t>
  </si>
  <si>
    <t>06.0.02.00000</t>
  </si>
  <si>
    <t>06.0.02.04910</t>
  </si>
  <si>
    <t>Муниципальная программа «Совершенствование муниципального управления в муниципальном образовании 
сельское поселение Куть-Ях на 2020-2026 годы»</t>
  </si>
  <si>
    <t>Основное мероприятие "Дополнительное пенсионное обеспечение за выслугу лет"</t>
  </si>
  <si>
    <t>Основное мероприятие "Повышение квалификации муниципальных служащих и работников, осуществляющих техническое обеспечение деятельности органов местного самоуправления, лиц, включенных в кадровый резерв: 
- без отрыва от производства;
- с отрывом от производства;
- дистанционно с применением  современных  образовательных  технологий"</t>
  </si>
  <si>
    <t>Муниципальная программа «Обеспечение деятельности органов местного самоуправления 
сельского поселения Куть-Ях на 2020-2026 годы»</t>
  </si>
  <si>
    <t>Основное мероприятие "Обеспечение деятельности МКУ "Административно-хозяйственное обслуживание""</t>
  </si>
  <si>
    <t>06.0.03.00000</t>
  </si>
  <si>
    <t>06.0.03.02400</t>
  </si>
  <si>
    <t>Сельское хозяйство и рыболовство</t>
  </si>
  <si>
    <t>Муниципальная программа «Формирование современной городской среды в муниципальном образовании сельское поселение Куть-Ях на 2021-2026 годы"</t>
  </si>
  <si>
    <t>рублей</t>
  </si>
  <si>
    <t>Защита населения и территории от чрезвычайных ситуаций природного и техногенного характера, пожарная безопасность</t>
  </si>
  <si>
    <t>Сумма изменений (+,-)</t>
  </si>
  <si>
    <t>в том числе</t>
  </si>
  <si>
    <t>06.0.04.00000</t>
  </si>
  <si>
    <t>06.0.04.D9300</t>
  </si>
  <si>
    <t>06.0.04.59300</t>
  </si>
  <si>
    <t>Муниципальная программа "Профилактика правонарушений на территории сельского поселения Куть-Ях на 2019-2025 годы"</t>
  </si>
  <si>
    <t>09.0.03.00000</t>
  </si>
  <si>
    <t>09.0.03.99990</t>
  </si>
  <si>
    <t>Основное мероприятие "Приобретение и установка автономных пожарных извещателей с GSM-модулем"</t>
  </si>
  <si>
    <t>Основное мероприятие "Основное мероприятие "Содержание объектов, элементов благоустройства и территории муниципального образования сельского поселения Куть-Ях""</t>
  </si>
  <si>
    <t>05.0.03.84200</t>
  </si>
  <si>
    <t xml:space="preserve">решению Совета депутатов сельского поселения Куть -Ях                                                                      </t>
  </si>
  <si>
    <t>Организация мероприятий при осуществлении деятельности по обращению с животными без владельцев</t>
  </si>
  <si>
    <t>Публичные нормативные социальные выплаты гражданам</t>
  </si>
  <si>
    <t>310</t>
  </si>
  <si>
    <t>Создание условий для деятельности народных дружин</t>
  </si>
  <si>
    <t>Основное мероприятие "Федеральный проект "Формирование комфортной городской среды"</t>
  </si>
  <si>
    <t>05.0.F2.00000</t>
  </si>
  <si>
    <t xml:space="preserve">Распределение бюджетных ассигнований по разделам, подразделам, целевым статьям (муниципальным программам и непрограммным направлениям деятельности), группам (группам и подгруппам) видов расходов классификации расходов бюджета сельского поселения Куть-Ях на 2022 год </t>
  </si>
  <si>
    <t xml:space="preserve">Всего на 2022 год </t>
  </si>
  <si>
    <t>Расходы на повышение заработной платы низкооплачиваемой категории работников и дифференциацию заработной платы иных категорий работников в связи с увеличением минимального размера оплаты труда</t>
  </si>
  <si>
    <t>50.0.00.89003</t>
  </si>
  <si>
    <t>Муниципальная программа «Управление муниципальными финансами в сельском поселении Куть-Ях на 2022-2025 годы"</t>
  </si>
  <si>
    <t>05.0.F2.55550</t>
  </si>
  <si>
    <t>Всего на 2022 год, с учетом изменений</t>
  </si>
  <si>
    <t>Обеспечение проведения выборов и референдумов</t>
  </si>
  <si>
    <t xml:space="preserve">Расходы на проведение муниципальных выборов на территориях городского и сельских поселений </t>
  </si>
  <si>
    <t>880</t>
  </si>
  <si>
    <t>Специальные расходы</t>
  </si>
  <si>
    <t>Основное мероприятие "Реализация инициативных проектов сельского поселения Куть-Ях"</t>
  </si>
  <si>
    <t>05.0.04.00000</t>
  </si>
  <si>
    <t>05.0.04.89631</t>
  </si>
  <si>
    <t>05.0.04.20631</t>
  </si>
  <si>
    <t>Осуществление первичного воинского учета органами местного самоуправления поселений, муниципальных и городских округов</t>
  </si>
  <si>
    <t>06.0.01.89004</t>
  </si>
  <si>
    <t>07.0.02.89004</t>
  </si>
  <si>
    <t>Осуществление переданных полномочий Российской Федерации на государственную регистрацию актов гражданского состояния</t>
  </si>
  <si>
    <t>Осуществление переданных полномочий Российской Федерации на государственную регистрацию актов гражданского состояния за счет средств бюджета Ханты-Мансийского автономного округа – Югры</t>
  </si>
  <si>
    <t>Реализация программ формирования современной городской среды</t>
  </si>
  <si>
    <t>проект "Сиреневый остров" с.п.Куть-Ях</t>
  </si>
  <si>
    <t>проект "Сиреневый остров" с.п.Куть-Ях (софинансирование)</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</si>
  <si>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</si>
  <si>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</si>
  <si>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Резервные фонды
</t>
  </si>
  <si>
    <t xml:space="preserve">Межбюджетные трансферты общего характера бюджетам бюджетной системы Российской Федерации
</t>
  </si>
  <si>
    <t>50.0.00.00000</t>
  </si>
  <si>
    <t>Непрограммные расходы органов муниципальной власти Нефтеюганского района</t>
  </si>
  <si>
    <t>Основное мероприятие "Обеспечение качественного и эффективного исполнения функций органами местного самоуправления Нефтеюганского района"</t>
  </si>
  <si>
    <t>10.0.01.89021</t>
  </si>
  <si>
    <t>Расходы на выплату персоналу, осуществляющему функции внешнего финансового контроля в поселениях района в соответствии с заключенными соглашениями</t>
  </si>
  <si>
    <t>Образование</t>
  </si>
  <si>
    <t>Профессиональная подготовка, переподготовка и повышение квалификации</t>
  </si>
  <si>
    <t>Расходы на обеспечение деятельности администрации</t>
  </si>
  <si>
    <t>Расходы на обеспечение деятельности казенных учреждений</t>
  </si>
  <si>
    <t xml:space="preserve">Приложение 3 к                                                                                        </t>
  </si>
  <si>
    <t>50.0.00.09300</t>
  </si>
  <si>
    <t>Выполнение других обязательств государства</t>
  </si>
  <si>
    <t>08.0.01.00000</t>
  </si>
  <si>
    <t>08.0.01.99990</t>
  </si>
  <si>
    <t>Основное меропритяие "Техническая инвентаризация, паспортизация, постановка на государственный кадастровый учет и государственная регистрация прав на недвижимое имущество, в т.ч. на бесхозяйное имущество"</t>
  </si>
  <si>
    <t>08.0.02.82762</t>
  </si>
  <si>
    <t>Капитальные вложения в объекты государственной (муниципальной) собственности</t>
  </si>
  <si>
    <t>400</t>
  </si>
  <si>
    <t>Бюджетные инвестиции</t>
  </si>
  <si>
    <t>410</t>
  </si>
  <si>
    <t>08.0.02.S2762</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</si>
  <si>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создание наемных домов социального использования и осуществление выплат гражданам, в чьей собственности находятся жилые помещения, входящие в аварийный жилищный фонд, возмещения за изымаемые жилые помещения</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</si>
  <si>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создание наемных домов социального использования и осуществление выплат гражданам, в чьей собственности находятся жилые помещения, входящие в аварийный жилищный фонд, возмещения за изымаемые жилые помещения (софинансирование)</t>
  </si>
  <si>
    <t xml:space="preserve">от 11.03.2022  № 290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</si>
</sst>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0000"/>
    <numFmt numFmtId="166" formatCode="#,##0.0000"/>
  </numFmts>
  <fonts count="16" x14ac:knownFonts="1">
    <font>
      <sz val="10"/>
      <name val="Arial Cyr"/>
      <charset val="204"/>
    </font>
    <font>
      <sz val="10"/>
      <name val="Arial Cyr"/>
      <charset val="204"/>
    </font>
    <font>
      <sz val="8"/>
      <name val="Arial Cyr"/>
      <charset val="204"/>
    </font>
    <font>
      <sz val="12"/>
      <name val="Arial"/>
      <family val="2"/>
      <charset val="204"/>
    </font>
    <font>
      <b/>
      <sz val="12"/>
      <name val="Arial"/>
      <family val="2"/>
      <charset val="204"/>
    </font>
    <font>
      <sz val="13"/>
      <name val="Arial"/>
      <family val="2"/>
      <charset val="204"/>
    </font>
    <font>
      <sz val="12"/>
      <color indexed="10"/>
      <name val="Arial"/>
      <family val="2"/>
      <charset val="204"/>
    </font>
    <font>
      <i/>
      <sz val="12"/>
      <name val="Arial"/>
      <family val="2"/>
      <charset val="204"/>
    </font>
    <font>
      <sz val="12"/>
      <name val="Times New Roman"/>
      <family val="1"/>
      <charset val="204"/>
    </font>
    <font>
      <b/>
      <sz val="12"/>
      <color indexed="10"/>
      <name val="Arial"/>
      <family val="2"/>
      <charset val="204"/>
    </font>
    <font>
      <b/>
      <sz val="12"/>
      <color indexed="8"/>
      <name val="Arial"/>
      <family val="2"/>
      <charset val="204"/>
    </font>
    <font>
      <b/>
      <sz val="14"/>
      <name val="Arial"/>
      <family val="2"/>
      <charset val="204"/>
    </font>
    <font>
      <sz val="14"/>
      <name val="Arial"/>
      <family val="2"/>
      <charset val="204"/>
    </font>
    <font>
      <b/>
      <sz val="13"/>
      <name val="Arial"/>
      <family val="2"/>
      <charset val="204"/>
    </font>
    <font>
      <b/>
      <sz val="12"/>
      <color theme="1"/>
      <name val="Arial"/>
      <family val="2"/>
      <charset val="204"/>
    </font>
    <font>
      <sz val="12"/>
      <color theme="1"/>
      <name val="Arial"/>
      <family val="2"/>
      <charset val="204"/>
    </font>
  </fonts>
  <fills count="2">
    <fill>
      <patternFill patternType="none"/>
    </fill>
    <fill>
      <patternFill patternType="gray125"/>
    </fill>
  </fills>
  <borders count="15">
    <border>
      <left/>
      <right/>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thin">
        <color indexed="64"/>
      </right>
      <top style="thin">
        <color indexed="64"/>
      </top>
      <bottom/>
      <diagonal/>
    </border>
  </borders>
  <cellStyleXfs count="2">
    <xf numFmtId="0" fontId="0" fillId="0" borderId="0">
      <alignment vertical="center" wrapText="1"/>
    </xf>
    <xf numFmtId="164" fontId="1" fillId="0" borderId="0" applyFont="0" applyFill="0" applyBorder="0" applyAlignment="0" applyProtection="0"/>
  </cellStyleXfs>
  <cellXfs count="64">
    <xf numFmtId="0" fontId="0" fillId="0" borderId="0" xfId="0">
      <alignment vertical="center" wrapText="1"/>
    </xf>
    <xf numFmtId="0" fontId="3" fillId="0" borderId="0" xfId="0" applyFont="1" applyFill="1">
      <alignment vertical="center" wrapText="1"/>
    </xf>
    <xf numFmtId="0" fontId="3" fillId="0" borderId="0" xfId="0" applyFont="1" applyFill="1" applyBorder="1" applyAlignment="1">
      <alignment horizontal="center" vertical="top" wrapText="1"/>
    </xf>
    <xf numFmtId="165" fontId="3" fillId="0" borderId="0" xfId="0" applyNumberFormat="1" applyFont="1" applyFill="1">
      <alignment vertical="center" wrapText="1"/>
    </xf>
    <xf numFmtId="0" fontId="3" fillId="0" borderId="0" xfId="0" applyFont="1" applyFill="1" applyAlignment="1">
      <alignment vertical="top" wrapText="1"/>
    </xf>
    <xf numFmtId="0" fontId="4" fillId="0" borderId="0" xfId="0" applyFont="1" applyFill="1">
      <alignment vertical="center" wrapText="1"/>
    </xf>
    <xf numFmtId="49" fontId="3" fillId="0" borderId="0" xfId="0" applyNumberFormat="1" applyFont="1" applyFill="1" applyBorder="1" applyAlignment="1">
      <alignment horizontal="center" vertical="top" wrapText="1"/>
    </xf>
    <xf numFmtId="0" fontId="6" fillId="0" borderId="0" xfId="0" applyFont="1" applyFill="1" applyBorder="1" applyAlignment="1">
      <alignment horizontal="center" vertical="top" wrapText="1"/>
    </xf>
    <xf numFmtId="49" fontId="6" fillId="0" borderId="0" xfId="0" applyNumberFormat="1" applyFont="1" applyFill="1" applyBorder="1" applyAlignment="1">
      <alignment horizontal="center" vertical="top" wrapText="1"/>
    </xf>
    <xf numFmtId="0" fontId="3" fillId="0" borderId="1"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7" fillId="0" borderId="4" xfId="0" applyFont="1" applyFill="1" applyBorder="1" applyAlignment="1">
      <alignment horizontal="left" vertical="top" wrapText="1"/>
    </xf>
    <xf numFmtId="49" fontId="7" fillId="0" borderId="3" xfId="0" applyNumberFormat="1" applyFont="1" applyFill="1" applyBorder="1" applyAlignment="1">
      <alignment horizontal="center" vertical="top" wrapText="1"/>
    </xf>
    <xf numFmtId="0" fontId="3" fillId="0" borderId="4" xfId="0" applyFont="1" applyFill="1" applyBorder="1" applyAlignment="1">
      <alignment horizontal="left" vertical="top" wrapText="1"/>
    </xf>
    <xf numFmtId="49" fontId="3" fillId="0" borderId="3" xfId="1" applyNumberFormat="1" applyFont="1" applyFill="1" applyBorder="1" applyAlignment="1">
      <alignment horizontal="center" vertical="top" wrapText="1"/>
    </xf>
    <xf numFmtId="49" fontId="3" fillId="0" borderId="3" xfId="0" applyNumberFormat="1" applyFont="1" applyFill="1" applyBorder="1" applyAlignment="1">
      <alignment horizontal="center" vertical="top" wrapText="1"/>
    </xf>
    <xf numFmtId="0" fontId="3" fillId="0" borderId="4" xfId="0" applyFont="1" applyFill="1" applyBorder="1" applyAlignment="1">
      <alignment vertical="top" wrapText="1"/>
    </xf>
    <xf numFmtId="0" fontId="4" fillId="0" borderId="4" xfId="0" applyFont="1" applyFill="1" applyBorder="1" applyAlignment="1">
      <alignment horizontal="left" vertical="top" wrapText="1"/>
    </xf>
    <xf numFmtId="49" fontId="4" fillId="0" borderId="3" xfId="1" applyNumberFormat="1" applyFont="1" applyFill="1" applyBorder="1" applyAlignment="1">
      <alignment horizontal="center" vertical="top" wrapText="1"/>
    </xf>
    <xf numFmtId="49" fontId="4" fillId="0" borderId="3" xfId="0" applyNumberFormat="1" applyFont="1" applyFill="1" applyBorder="1" applyAlignment="1">
      <alignment horizontal="center" vertical="top" wrapText="1"/>
    </xf>
    <xf numFmtId="0" fontId="4" fillId="0" borderId="4" xfId="0" applyFont="1" applyFill="1" applyBorder="1" applyAlignment="1">
      <alignment vertical="top" wrapText="1"/>
    </xf>
    <xf numFmtId="49" fontId="7" fillId="0" borderId="3" xfId="1" applyNumberFormat="1" applyFont="1" applyFill="1" applyBorder="1" applyAlignment="1">
      <alignment horizontal="center" vertical="top" wrapText="1"/>
    </xf>
    <xf numFmtId="0" fontId="3" fillId="0" borderId="4" xfId="0" applyFont="1" applyFill="1" applyBorder="1">
      <alignment vertical="center" wrapText="1"/>
    </xf>
    <xf numFmtId="0" fontId="3" fillId="0" borderId="5" xfId="0" applyFont="1" applyFill="1" applyBorder="1" applyAlignment="1">
      <alignment horizontal="left" vertical="top" wrapText="1"/>
    </xf>
    <xf numFmtId="49" fontId="3" fillId="0" borderId="6" xfId="0" applyNumberFormat="1" applyFont="1" applyFill="1" applyBorder="1" applyAlignment="1">
      <alignment horizontal="center" vertical="top" wrapText="1"/>
    </xf>
    <xf numFmtId="4" fontId="7" fillId="0" borderId="3" xfId="0" applyNumberFormat="1" applyFont="1" applyFill="1" applyBorder="1" applyAlignment="1">
      <alignment horizontal="right" vertical="top" wrapText="1"/>
    </xf>
    <xf numFmtId="4" fontId="3" fillId="0" borderId="3" xfId="0" applyNumberFormat="1" applyFont="1" applyFill="1" applyBorder="1" applyAlignment="1">
      <alignment horizontal="right" vertical="top" wrapText="1"/>
    </xf>
    <xf numFmtId="4" fontId="4" fillId="0" borderId="3" xfId="0" applyNumberFormat="1" applyFont="1" applyFill="1" applyBorder="1" applyAlignment="1">
      <alignment horizontal="right" vertical="top" wrapText="1"/>
    </xf>
    <xf numFmtId="0" fontId="7" fillId="0" borderId="3" xfId="0" applyNumberFormat="1" applyFont="1" applyFill="1" applyBorder="1" applyAlignment="1">
      <alignment horizontal="center" vertical="top" wrapText="1"/>
    </xf>
    <xf numFmtId="0" fontId="3" fillId="0" borderId="7" xfId="0" applyFont="1" applyFill="1" applyBorder="1" applyAlignment="1">
      <alignment horizontal="center" vertical="top" wrapText="1"/>
    </xf>
    <xf numFmtId="0" fontId="4" fillId="0" borderId="8" xfId="0" applyFont="1" applyFill="1" applyBorder="1" applyAlignment="1">
      <alignment horizontal="left" vertical="top" wrapText="1"/>
    </xf>
    <xf numFmtId="49" fontId="4" fillId="0" borderId="7" xfId="1" applyNumberFormat="1" applyFont="1" applyFill="1" applyBorder="1" applyAlignment="1">
      <alignment horizontal="center" vertical="top" wrapText="1"/>
    </xf>
    <xf numFmtId="0" fontId="8" fillId="0" borderId="7" xfId="0" applyFont="1" applyFill="1" applyBorder="1" applyAlignment="1">
      <alignment horizontal="center" vertical="center" wrapText="1"/>
    </xf>
    <xf numFmtId="49" fontId="9" fillId="0" borderId="3" xfId="1" applyNumberFormat="1" applyFont="1" applyFill="1" applyBorder="1" applyAlignment="1">
      <alignment horizontal="center" vertical="top" wrapText="1"/>
    </xf>
    <xf numFmtId="49" fontId="14" fillId="0" borderId="3" xfId="1" applyNumberFormat="1" applyFont="1" applyFill="1" applyBorder="1" applyAlignment="1">
      <alignment horizontal="center" vertical="top" wrapText="1"/>
    </xf>
    <xf numFmtId="49" fontId="10" fillId="0" borderId="3" xfId="0" applyNumberFormat="1" applyFont="1" applyFill="1" applyBorder="1" applyAlignment="1">
      <alignment horizontal="center" vertical="top" wrapText="1"/>
    </xf>
    <xf numFmtId="49" fontId="4" fillId="0" borderId="4" xfId="0" applyNumberFormat="1" applyFont="1" applyFill="1" applyBorder="1" applyAlignment="1">
      <alignment horizontal="left" vertical="center" wrapText="1"/>
    </xf>
    <xf numFmtId="0" fontId="4" fillId="0" borderId="4" xfId="0" applyFont="1" applyFill="1" applyBorder="1">
      <alignment vertical="center" wrapText="1"/>
    </xf>
    <xf numFmtId="49" fontId="9" fillId="0" borderId="3" xfId="0" applyNumberFormat="1" applyFont="1" applyFill="1" applyBorder="1" applyAlignment="1">
      <alignment horizontal="center" vertical="top" wrapText="1"/>
    </xf>
    <xf numFmtId="0" fontId="4" fillId="0" borderId="9" xfId="0" applyFont="1" applyFill="1" applyBorder="1" applyAlignment="1">
      <alignment horizontal="right" vertical="center" wrapText="1"/>
    </xf>
    <xf numFmtId="49" fontId="4" fillId="0" borderId="10" xfId="0" applyNumberFormat="1" applyFont="1" applyFill="1" applyBorder="1" applyAlignment="1">
      <alignment horizontal="center" vertical="top" wrapText="1"/>
    </xf>
    <xf numFmtId="4" fontId="4" fillId="0" borderId="3" xfId="0" applyNumberFormat="1" applyFont="1" applyFill="1" applyBorder="1" applyAlignment="1">
      <alignment horizontal="right" vertical="center" wrapText="1"/>
    </xf>
    <xf numFmtId="0" fontId="11" fillId="0" borderId="4" xfId="0" applyFont="1" applyFill="1" applyBorder="1">
      <alignment vertical="center" wrapText="1"/>
    </xf>
    <xf numFmtId="49" fontId="11" fillId="0" borderId="3" xfId="0" applyNumberFormat="1" applyFont="1" applyFill="1" applyBorder="1" applyAlignment="1">
      <alignment horizontal="center" vertical="top" wrapText="1"/>
    </xf>
    <xf numFmtId="49" fontId="12" fillId="0" borderId="3" xfId="0" applyNumberFormat="1" applyFont="1" applyFill="1" applyBorder="1" applyAlignment="1">
      <alignment horizontal="center" vertical="top" wrapText="1"/>
    </xf>
    <xf numFmtId="4" fontId="11" fillId="0" borderId="3" xfId="0" applyNumberFormat="1" applyFont="1" applyFill="1" applyBorder="1" applyAlignment="1">
      <alignment horizontal="right" vertical="top" wrapText="1"/>
    </xf>
    <xf numFmtId="0" fontId="13" fillId="0" borderId="4" xfId="0" applyFont="1" applyFill="1" applyBorder="1">
      <alignment vertical="center" wrapText="1"/>
    </xf>
    <xf numFmtId="49" fontId="13" fillId="0" borderId="3" xfId="0" applyNumberFormat="1" applyFont="1" applyFill="1" applyBorder="1" applyAlignment="1">
      <alignment horizontal="center" vertical="top" wrapText="1"/>
    </xf>
    <xf numFmtId="4" fontId="13" fillId="0" borderId="3" xfId="0" applyNumberFormat="1" applyFont="1" applyFill="1" applyBorder="1" applyAlignment="1">
      <alignment horizontal="right" vertical="top" wrapText="1"/>
    </xf>
    <xf numFmtId="49" fontId="3" fillId="0" borderId="4" xfId="0" applyNumberFormat="1" applyFont="1" applyFill="1" applyBorder="1" applyAlignment="1">
      <alignment horizontal="left" vertical="top" wrapText="1"/>
    </xf>
    <xf numFmtId="49" fontId="15" fillId="0" borderId="3" xfId="1" applyNumberFormat="1" applyFont="1" applyFill="1" applyBorder="1" applyAlignment="1">
      <alignment horizontal="center" vertical="top" wrapText="1"/>
    </xf>
    <xf numFmtId="165" fontId="5" fillId="0" borderId="0" xfId="0" applyNumberFormat="1" applyFont="1" applyFill="1" applyAlignment="1">
      <alignment horizontal="left" vertical="top" wrapText="1"/>
    </xf>
    <xf numFmtId="0" fontId="3" fillId="0" borderId="1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8" xfId="0" applyFont="1" applyFill="1" applyBorder="1" applyAlignment="1">
      <alignment horizontal="center" vertical="top" wrapText="1"/>
    </xf>
    <xf numFmtId="0" fontId="3" fillId="0" borderId="14" xfId="0" applyFont="1" applyFill="1" applyBorder="1" applyAlignment="1">
      <alignment horizontal="center" vertical="top" wrapText="1"/>
    </xf>
    <xf numFmtId="0" fontId="3" fillId="0" borderId="7" xfId="0" applyFont="1" applyFill="1" applyBorder="1" applyAlignment="1">
      <alignment horizontal="center" vertical="top" wrapText="1"/>
    </xf>
    <xf numFmtId="0" fontId="3" fillId="0" borderId="11" xfId="0" applyFont="1" applyFill="1" applyBorder="1" applyAlignment="1">
      <alignment horizontal="center" vertical="top" wrapText="1"/>
    </xf>
    <xf numFmtId="166" fontId="3" fillId="0" borderId="0" xfId="0" applyNumberFormat="1" applyFont="1" applyFill="1" applyAlignment="1">
      <alignment horizontal="left" vertical="top" wrapText="1"/>
    </xf>
    <xf numFmtId="0" fontId="4" fillId="0" borderId="0" xfId="0" applyFont="1" applyFill="1" applyAlignment="1">
      <alignment horizontal="center" vertical="center" wrapText="1"/>
    </xf>
    <xf numFmtId="0" fontId="3" fillId="0" borderId="13" xfId="0" applyFont="1" applyFill="1" applyBorder="1" applyAlignment="1">
      <alignment horizontal="right" vertical="center" wrapText="1"/>
    </xf>
    <xf numFmtId="0" fontId="3" fillId="0" borderId="3" xfId="0" applyFont="1" applyFill="1" applyBorder="1" applyAlignment="1">
      <alignment horizontal="center" vertical="top" wrapText="1"/>
    </xf>
    <xf numFmtId="0" fontId="4" fillId="0" borderId="0" xfId="0" applyFont="1" applyFill="1" applyBorder="1" applyAlignment="1">
      <alignment horizontal="center" vertical="center"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0"/>
  <sheetViews>
    <sheetView tabSelected="1" view="pageBreakPreview" topLeftCell="A2" zoomScale="80" zoomScaleNormal="70" zoomScaleSheetLayoutView="80" workbookViewId="0">
      <selection activeCell="J4" sqref="J4"/>
    </sheetView>
  </sheetViews>
  <sheetFormatPr defaultColWidth="9.140625" defaultRowHeight="15" x14ac:dyDescent="0.2"/>
  <cols>
    <col min="1" max="1" width="54.28515625" style="1" customWidth="1"/>
    <col min="2" max="2" width="8.28515625" style="2" customWidth="1"/>
    <col min="3" max="3" width="8.42578125" style="2" customWidth="1"/>
    <col min="4" max="4" width="18.28515625" style="7" customWidth="1"/>
    <col min="5" max="5" width="9.28515625" style="2" customWidth="1"/>
    <col min="6" max="6" width="23.7109375" style="3" customWidth="1"/>
    <col min="7" max="7" width="16.42578125" style="1" customWidth="1"/>
    <col min="8" max="8" width="19" style="1" customWidth="1"/>
    <col min="9" max="9" width="21.7109375" style="1" customWidth="1"/>
    <col min="10" max="10" width="17.85546875" style="1" customWidth="1"/>
    <col min="11" max="11" width="9.140625" style="1" customWidth="1"/>
    <col min="12" max="16384" width="9.140625" style="1"/>
  </cols>
  <sheetData>
    <row r="1" spans="1:10" ht="16.5" customHeight="1" x14ac:dyDescent="0.2">
      <c r="F1" s="2"/>
      <c r="I1" s="52" t="s">
        <v>189</v>
      </c>
      <c r="J1" s="52"/>
    </row>
    <row r="2" spans="1:10" ht="37.9" customHeight="1" x14ac:dyDescent="0.2">
      <c r="F2" s="2"/>
      <c r="I2" s="52" t="s">
        <v>146</v>
      </c>
      <c r="J2" s="52"/>
    </row>
    <row r="3" spans="1:10" ht="16.5" customHeight="1" x14ac:dyDescent="0.2">
      <c r="F3" s="2"/>
      <c r="I3" s="59" t="s">
        <v>203</v>
      </c>
      <c r="J3" s="59"/>
    </row>
    <row r="4" spans="1:10" x14ac:dyDescent="0.2">
      <c r="F4" s="2"/>
    </row>
    <row r="5" spans="1:10" ht="57" customHeight="1" x14ac:dyDescent="0.2">
      <c r="A5" s="60" t="s">
        <v>153</v>
      </c>
      <c r="B5" s="60"/>
      <c r="C5" s="60"/>
      <c r="D5" s="60"/>
      <c r="E5" s="60"/>
      <c r="F5" s="60"/>
      <c r="G5" s="60"/>
      <c r="H5" s="60"/>
      <c r="I5" s="60"/>
      <c r="J5" s="60"/>
    </row>
    <row r="6" spans="1:10" ht="16.5" thickBot="1" x14ac:dyDescent="0.25">
      <c r="A6" s="63"/>
      <c r="B6" s="63"/>
      <c r="C6" s="63"/>
      <c r="D6" s="63"/>
      <c r="E6" s="63"/>
      <c r="H6" s="61" t="s">
        <v>133</v>
      </c>
      <c r="I6" s="61"/>
      <c r="J6" s="61"/>
    </row>
    <row r="7" spans="1:10" s="4" customFormat="1" ht="15" customHeight="1" x14ac:dyDescent="0.2">
      <c r="A7" s="55" t="s">
        <v>0</v>
      </c>
      <c r="B7" s="57" t="s">
        <v>10</v>
      </c>
      <c r="C7" s="57" t="s">
        <v>11</v>
      </c>
      <c r="D7" s="57" t="s">
        <v>25</v>
      </c>
      <c r="E7" s="57" t="s">
        <v>26</v>
      </c>
      <c r="F7" s="53" t="s">
        <v>154</v>
      </c>
      <c r="G7" s="53" t="s">
        <v>135</v>
      </c>
      <c r="H7" s="53" t="s">
        <v>159</v>
      </c>
      <c r="I7" s="62" t="s">
        <v>136</v>
      </c>
      <c r="J7" s="62"/>
    </row>
    <row r="8" spans="1:10" s="4" customFormat="1" ht="105.75" thickBot="1" x14ac:dyDescent="0.25">
      <c r="A8" s="56"/>
      <c r="B8" s="58"/>
      <c r="C8" s="58"/>
      <c r="D8" s="58"/>
      <c r="E8" s="58"/>
      <c r="F8" s="54"/>
      <c r="G8" s="54"/>
      <c r="H8" s="54"/>
      <c r="I8" s="11" t="s">
        <v>101</v>
      </c>
      <c r="J8" s="11" t="s">
        <v>36</v>
      </c>
    </row>
    <row r="9" spans="1:10" s="4" customFormat="1" ht="15.75" thickBot="1" x14ac:dyDescent="0.25">
      <c r="A9" s="10">
        <v>1</v>
      </c>
      <c r="B9" s="9">
        <v>2</v>
      </c>
      <c r="C9" s="9">
        <v>3</v>
      </c>
      <c r="D9" s="9">
        <v>4</v>
      </c>
      <c r="E9" s="9">
        <v>5</v>
      </c>
      <c r="F9" s="11">
        <v>6</v>
      </c>
      <c r="G9" s="11">
        <v>6</v>
      </c>
      <c r="H9" s="11">
        <v>6</v>
      </c>
      <c r="I9" s="11">
        <v>7</v>
      </c>
      <c r="J9" s="11">
        <v>8</v>
      </c>
    </row>
    <row r="10" spans="1:10" s="4" customFormat="1" ht="18" customHeight="1" x14ac:dyDescent="0.2">
      <c r="A10" s="31" t="s">
        <v>15</v>
      </c>
      <c r="B10" s="32" t="s">
        <v>1</v>
      </c>
      <c r="C10" s="30"/>
      <c r="D10" s="33"/>
      <c r="E10" s="33"/>
      <c r="F10" s="28">
        <f>F11+F17+F28+F33+F38</f>
        <v>22219934.48</v>
      </c>
      <c r="G10" s="28">
        <f>G11+G17+G28+G33+G38</f>
        <v>3254035</v>
      </c>
      <c r="H10" s="28">
        <f>H11+H17+H28+H33+H38</f>
        <v>25473969.48</v>
      </c>
      <c r="I10" s="28">
        <f>I11+I17+I28+I33+I38</f>
        <v>25473969.48</v>
      </c>
      <c r="J10" s="28">
        <f>J11+J17+J28+J33+J38</f>
        <v>0</v>
      </c>
    </row>
    <row r="11" spans="1:10" s="5" customFormat="1" ht="61.15" customHeight="1" x14ac:dyDescent="0.2">
      <c r="A11" s="18" t="s">
        <v>176</v>
      </c>
      <c r="B11" s="19" t="s">
        <v>1</v>
      </c>
      <c r="C11" s="19" t="s">
        <v>2</v>
      </c>
      <c r="D11" s="34"/>
      <c r="E11" s="19"/>
      <c r="F11" s="28">
        <f>F12</f>
        <v>860175</v>
      </c>
      <c r="G11" s="28">
        <f>G12</f>
        <v>713000</v>
      </c>
      <c r="H11" s="28">
        <f>H12</f>
        <v>1573175</v>
      </c>
      <c r="I11" s="28">
        <f>I12</f>
        <v>1573175</v>
      </c>
      <c r="J11" s="28">
        <f>J12</f>
        <v>0</v>
      </c>
    </row>
    <row r="12" spans="1:10" s="5" customFormat="1" ht="81.599999999999994" customHeight="1" x14ac:dyDescent="0.2">
      <c r="A12" s="18" t="s">
        <v>113</v>
      </c>
      <c r="B12" s="19" t="s">
        <v>1</v>
      </c>
      <c r="C12" s="19" t="s">
        <v>2</v>
      </c>
      <c r="D12" s="35" t="s">
        <v>79</v>
      </c>
      <c r="E12" s="19"/>
      <c r="F12" s="28">
        <f>F14</f>
        <v>860175</v>
      </c>
      <c r="G12" s="28">
        <f>G14</f>
        <v>713000</v>
      </c>
      <c r="H12" s="28">
        <f>H14</f>
        <v>1573175</v>
      </c>
      <c r="I12" s="28">
        <f>I14</f>
        <v>1573175</v>
      </c>
      <c r="J12" s="28">
        <f>J14</f>
        <v>0</v>
      </c>
    </row>
    <row r="13" spans="1:10" s="5" customFormat="1" ht="86.45" customHeight="1" x14ac:dyDescent="0.2">
      <c r="A13" s="12" t="s">
        <v>115</v>
      </c>
      <c r="B13" s="13" t="s">
        <v>1</v>
      </c>
      <c r="C13" s="13" t="s">
        <v>2</v>
      </c>
      <c r="D13" s="13" t="s">
        <v>80</v>
      </c>
      <c r="E13" s="13"/>
      <c r="F13" s="26">
        <f t="shared" ref="F13:I15" si="0">F14</f>
        <v>860175</v>
      </c>
      <c r="G13" s="26">
        <f t="shared" si="0"/>
        <v>713000</v>
      </c>
      <c r="H13" s="26">
        <f t="shared" si="0"/>
        <v>1573175</v>
      </c>
      <c r="I13" s="26">
        <f t="shared" si="0"/>
        <v>1573175</v>
      </c>
      <c r="J13" s="26">
        <f>J14+J17+J22</f>
        <v>0</v>
      </c>
    </row>
    <row r="14" spans="1:10" s="5" customFormat="1" ht="20.45" customHeight="1" x14ac:dyDescent="0.2">
      <c r="A14" s="14" t="s">
        <v>34</v>
      </c>
      <c r="B14" s="15" t="s">
        <v>1</v>
      </c>
      <c r="C14" s="15" t="s">
        <v>2</v>
      </c>
      <c r="D14" s="15" t="s">
        <v>114</v>
      </c>
      <c r="E14" s="15"/>
      <c r="F14" s="27">
        <f t="shared" si="0"/>
        <v>860175</v>
      </c>
      <c r="G14" s="27">
        <f t="shared" si="0"/>
        <v>713000</v>
      </c>
      <c r="H14" s="27">
        <f t="shared" si="0"/>
        <v>1573175</v>
      </c>
      <c r="I14" s="27">
        <f t="shared" si="0"/>
        <v>1573175</v>
      </c>
      <c r="J14" s="27">
        <f>J15</f>
        <v>0</v>
      </c>
    </row>
    <row r="15" spans="1:10" s="5" customFormat="1" ht="86.45" customHeight="1" x14ac:dyDescent="0.2">
      <c r="A15" s="14" t="s">
        <v>43</v>
      </c>
      <c r="B15" s="15" t="s">
        <v>1</v>
      </c>
      <c r="C15" s="15" t="s">
        <v>2</v>
      </c>
      <c r="D15" s="15" t="s">
        <v>114</v>
      </c>
      <c r="E15" s="15" t="s">
        <v>41</v>
      </c>
      <c r="F15" s="27">
        <f t="shared" si="0"/>
        <v>860175</v>
      </c>
      <c r="G15" s="27">
        <f t="shared" si="0"/>
        <v>713000</v>
      </c>
      <c r="H15" s="27">
        <f t="shared" si="0"/>
        <v>1573175</v>
      </c>
      <c r="I15" s="27">
        <f t="shared" si="0"/>
        <v>1573175</v>
      </c>
      <c r="J15" s="27">
        <f>J16</f>
        <v>0</v>
      </c>
    </row>
    <row r="16" spans="1:10" ht="36.6" customHeight="1" x14ac:dyDescent="0.2">
      <c r="A16" s="14" t="s">
        <v>44</v>
      </c>
      <c r="B16" s="15" t="s">
        <v>1</v>
      </c>
      <c r="C16" s="15" t="s">
        <v>2</v>
      </c>
      <c r="D16" s="15" t="s">
        <v>114</v>
      </c>
      <c r="E16" s="15" t="s">
        <v>42</v>
      </c>
      <c r="F16" s="27">
        <f>589996+92000+178179</f>
        <v>860175</v>
      </c>
      <c r="G16" s="27">
        <f>7000+186000+520000</f>
        <v>713000</v>
      </c>
      <c r="H16" s="27">
        <f>F16+G16</f>
        <v>1573175</v>
      </c>
      <c r="I16" s="27">
        <f>H16</f>
        <v>1573175</v>
      </c>
      <c r="J16" s="27">
        <v>0</v>
      </c>
    </row>
    <row r="17" spans="1:10" ht="85.9" customHeight="1" x14ac:dyDescent="0.2">
      <c r="A17" s="18" t="s">
        <v>177</v>
      </c>
      <c r="B17" s="19" t="s">
        <v>1</v>
      </c>
      <c r="C17" s="20" t="s">
        <v>3</v>
      </c>
      <c r="D17" s="19"/>
      <c r="E17" s="19"/>
      <c r="F17" s="28">
        <f t="shared" ref="F17:I18" si="1">F18</f>
        <v>6778969.3300000001</v>
      </c>
      <c r="G17" s="28">
        <f t="shared" si="1"/>
        <v>2856935</v>
      </c>
      <c r="H17" s="28">
        <f t="shared" si="1"/>
        <v>9635904.3300000001</v>
      </c>
      <c r="I17" s="28">
        <f t="shared" si="1"/>
        <v>9635904.3300000001</v>
      </c>
      <c r="J17" s="28">
        <f>J20</f>
        <v>0</v>
      </c>
    </row>
    <row r="18" spans="1:10" ht="94.5" x14ac:dyDescent="0.2">
      <c r="A18" s="18" t="s">
        <v>113</v>
      </c>
      <c r="B18" s="19" t="s">
        <v>1</v>
      </c>
      <c r="C18" s="19" t="s">
        <v>3</v>
      </c>
      <c r="D18" s="35" t="s">
        <v>79</v>
      </c>
      <c r="E18" s="19"/>
      <c r="F18" s="28">
        <f t="shared" si="1"/>
        <v>6778969.3300000001</v>
      </c>
      <c r="G18" s="28">
        <f t="shared" si="1"/>
        <v>2856935</v>
      </c>
      <c r="H18" s="28">
        <f t="shared" si="1"/>
        <v>9635904.3300000001</v>
      </c>
      <c r="I18" s="28">
        <f t="shared" si="1"/>
        <v>9635904.3300000001</v>
      </c>
      <c r="J18" s="28">
        <f>J19</f>
        <v>0</v>
      </c>
    </row>
    <row r="19" spans="1:10" ht="90" customHeight="1" x14ac:dyDescent="0.2">
      <c r="A19" s="12" t="s">
        <v>115</v>
      </c>
      <c r="B19" s="13" t="s">
        <v>1</v>
      </c>
      <c r="C19" s="13" t="s">
        <v>3</v>
      </c>
      <c r="D19" s="13" t="s">
        <v>80</v>
      </c>
      <c r="E19" s="13"/>
      <c r="F19" s="26">
        <f>F20+F25</f>
        <v>6778969.3300000001</v>
      </c>
      <c r="G19" s="26">
        <f>G20</f>
        <v>2856935</v>
      </c>
      <c r="H19" s="26">
        <f>H20+H25</f>
        <v>9635904.3300000001</v>
      </c>
      <c r="I19" s="26">
        <f>H19</f>
        <v>9635904.3300000001</v>
      </c>
      <c r="J19" s="26">
        <f>J20+J23+J37</f>
        <v>0</v>
      </c>
    </row>
    <row r="20" spans="1:10" ht="36.6" customHeight="1" x14ac:dyDescent="0.2">
      <c r="A20" s="14" t="s">
        <v>35</v>
      </c>
      <c r="B20" s="15" t="s">
        <v>1</v>
      </c>
      <c r="C20" s="16" t="s">
        <v>3</v>
      </c>
      <c r="D20" s="15" t="s">
        <v>84</v>
      </c>
      <c r="E20" s="15"/>
      <c r="F20" s="27">
        <f>F21+F23</f>
        <v>6638969.3300000001</v>
      </c>
      <c r="G20" s="27">
        <f>G21+G23</f>
        <v>2856935</v>
      </c>
      <c r="H20" s="27">
        <f>H21+H23</f>
        <v>9495904.3300000001</v>
      </c>
      <c r="I20" s="27">
        <f>I21+I23</f>
        <v>9495904.3300000001</v>
      </c>
      <c r="J20" s="27">
        <f>J21+J23</f>
        <v>0</v>
      </c>
    </row>
    <row r="21" spans="1:10" ht="83.45" customHeight="1" x14ac:dyDescent="0.2">
      <c r="A21" s="14" t="s">
        <v>43</v>
      </c>
      <c r="B21" s="15" t="s">
        <v>1</v>
      </c>
      <c r="C21" s="16" t="s">
        <v>3</v>
      </c>
      <c r="D21" s="15" t="s">
        <v>84</v>
      </c>
      <c r="E21" s="15" t="s">
        <v>41</v>
      </c>
      <c r="F21" s="27">
        <f>F22</f>
        <v>6538969.3300000001</v>
      </c>
      <c r="G21" s="27">
        <f>G22</f>
        <v>2856935</v>
      </c>
      <c r="H21" s="27">
        <f>H22</f>
        <v>9395904.3300000001</v>
      </c>
      <c r="I21" s="27">
        <f>I22</f>
        <v>9395904.3300000001</v>
      </c>
      <c r="J21" s="27">
        <f>J22</f>
        <v>0</v>
      </c>
    </row>
    <row r="22" spans="1:10" s="5" customFormat="1" ht="38.450000000000003" customHeight="1" x14ac:dyDescent="0.2">
      <c r="A22" s="14" t="s">
        <v>44</v>
      </c>
      <c r="B22" s="15" t="s">
        <v>1</v>
      </c>
      <c r="C22" s="16" t="s">
        <v>3</v>
      </c>
      <c r="D22" s="15" t="s">
        <v>84</v>
      </c>
      <c r="E22" s="15" t="s">
        <v>42</v>
      </c>
      <c r="F22" s="27">
        <f>4220000+30000+755000+249389.33+10000+1274580</f>
        <v>6538969.3300000001</v>
      </c>
      <c r="G22" s="27">
        <f>58000+836619+1962316</f>
        <v>2856935</v>
      </c>
      <c r="H22" s="27">
        <f>F22+G22</f>
        <v>9395904.3300000001</v>
      </c>
      <c r="I22" s="27">
        <f>H22</f>
        <v>9395904.3300000001</v>
      </c>
      <c r="J22" s="27">
        <v>0</v>
      </c>
    </row>
    <row r="23" spans="1:10" ht="34.9" customHeight="1" x14ac:dyDescent="0.2">
      <c r="A23" s="14" t="s">
        <v>54</v>
      </c>
      <c r="B23" s="15" t="s">
        <v>1</v>
      </c>
      <c r="C23" s="16" t="s">
        <v>3</v>
      </c>
      <c r="D23" s="15" t="s">
        <v>84</v>
      </c>
      <c r="E23" s="15" t="s">
        <v>51</v>
      </c>
      <c r="F23" s="27">
        <f>F24</f>
        <v>100000</v>
      </c>
      <c r="G23" s="27">
        <f>G24</f>
        <v>0</v>
      </c>
      <c r="H23" s="27">
        <f>H24</f>
        <v>100000</v>
      </c>
      <c r="I23" s="27">
        <f>I24</f>
        <v>100000</v>
      </c>
      <c r="J23" s="27">
        <f>J24</f>
        <v>0</v>
      </c>
    </row>
    <row r="24" spans="1:10" ht="51.6" customHeight="1" x14ac:dyDescent="0.2">
      <c r="A24" s="14" t="s">
        <v>53</v>
      </c>
      <c r="B24" s="15" t="s">
        <v>1</v>
      </c>
      <c r="C24" s="16" t="s">
        <v>3</v>
      </c>
      <c r="D24" s="15" t="s">
        <v>84</v>
      </c>
      <c r="E24" s="15" t="s">
        <v>52</v>
      </c>
      <c r="F24" s="27">
        <f>30000+70000</f>
        <v>100000</v>
      </c>
      <c r="G24" s="27">
        <v>0</v>
      </c>
      <c r="H24" s="27">
        <f>F24+G24</f>
        <v>100000</v>
      </c>
      <c r="I24" s="27">
        <f>H24</f>
        <v>100000</v>
      </c>
      <c r="J24" s="27">
        <v>0</v>
      </c>
    </row>
    <row r="25" spans="1:10" ht="79.900000000000006" customHeight="1" x14ac:dyDescent="0.2">
      <c r="A25" s="14" t="s">
        <v>155</v>
      </c>
      <c r="B25" s="15" t="s">
        <v>1</v>
      </c>
      <c r="C25" s="16" t="s">
        <v>3</v>
      </c>
      <c r="D25" s="15" t="s">
        <v>169</v>
      </c>
      <c r="E25" s="15"/>
      <c r="F25" s="27">
        <f>F26</f>
        <v>140000</v>
      </c>
      <c r="G25" s="27">
        <f>G26+G33</f>
        <v>0</v>
      </c>
      <c r="H25" s="27">
        <f>F25+G25</f>
        <v>140000</v>
      </c>
      <c r="I25" s="27">
        <f>I26</f>
        <v>140000</v>
      </c>
      <c r="J25" s="27">
        <f>J26+J33</f>
        <v>0</v>
      </c>
    </row>
    <row r="26" spans="1:10" s="5" customFormat="1" ht="81" customHeight="1" x14ac:dyDescent="0.2">
      <c r="A26" s="14" t="s">
        <v>43</v>
      </c>
      <c r="B26" s="15" t="s">
        <v>1</v>
      </c>
      <c r="C26" s="16" t="s">
        <v>3</v>
      </c>
      <c r="D26" s="15" t="s">
        <v>169</v>
      </c>
      <c r="E26" s="15" t="s">
        <v>41</v>
      </c>
      <c r="F26" s="27">
        <f>F27</f>
        <v>140000</v>
      </c>
      <c r="G26" s="27">
        <f>G27</f>
        <v>0</v>
      </c>
      <c r="H26" s="27">
        <f>H27</f>
        <v>140000</v>
      </c>
      <c r="I26" s="27">
        <f>I27</f>
        <v>140000</v>
      </c>
      <c r="J26" s="27">
        <f>J27</f>
        <v>0</v>
      </c>
    </row>
    <row r="27" spans="1:10" s="5" customFormat="1" ht="38.450000000000003" customHeight="1" x14ac:dyDescent="0.2">
      <c r="A27" s="14" t="s">
        <v>44</v>
      </c>
      <c r="B27" s="15" t="s">
        <v>1</v>
      </c>
      <c r="C27" s="16" t="s">
        <v>3</v>
      </c>
      <c r="D27" s="15" t="s">
        <v>169</v>
      </c>
      <c r="E27" s="15" t="s">
        <v>42</v>
      </c>
      <c r="F27" s="27">
        <f>107535+32465</f>
        <v>140000</v>
      </c>
      <c r="G27" s="27">
        <v>0</v>
      </c>
      <c r="H27" s="27">
        <f>F27+G27</f>
        <v>140000</v>
      </c>
      <c r="I27" s="27">
        <f>H27</f>
        <v>140000</v>
      </c>
      <c r="J27" s="27">
        <v>0</v>
      </c>
    </row>
    <row r="28" spans="1:10" s="5" customFormat="1" ht="47.45" customHeight="1" x14ac:dyDescent="0.2">
      <c r="A28" s="18" t="s">
        <v>160</v>
      </c>
      <c r="B28" s="19" t="s">
        <v>1</v>
      </c>
      <c r="C28" s="20" t="s">
        <v>98</v>
      </c>
      <c r="D28" s="34"/>
      <c r="E28" s="19"/>
      <c r="F28" s="28">
        <f>F31</f>
        <v>900000</v>
      </c>
      <c r="G28" s="28">
        <f>G31</f>
        <v>0</v>
      </c>
      <c r="H28" s="28">
        <f>H31</f>
        <v>900000</v>
      </c>
      <c r="I28" s="28">
        <f>I31</f>
        <v>900000</v>
      </c>
      <c r="J28" s="28">
        <f>J31</f>
        <v>0</v>
      </c>
    </row>
    <row r="29" spans="1:10" s="5" customFormat="1" ht="41.45" customHeight="1" x14ac:dyDescent="0.2">
      <c r="A29" s="14" t="s">
        <v>181</v>
      </c>
      <c r="B29" s="15" t="s">
        <v>1</v>
      </c>
      <c r="C29" s="16" t="s">
        <v>98</v>
      </c>
      <c r="D29" s="15" t="s">
        <v>180</v>
      </c>
      <c r="E29" s="15"/>
      <c r="F29" s="27">
        <f t="shared" ref="F29:J31" si="2">F30</f>
        <v>900000</v>
      </c>
      <c r="G29" s="27">
        <f t="shared" si="2"/>
        <v>0</v>
      </c>
      <c r="H29" s="27">
        <f t="shared" si="2"/>
        <v>900000</v>
      </c>
      <c r="I29" s="27">
        <f t="shared" si="2"/>
        <v>900000</v>
      </c>
      <c r="J29" s="27">
        <f t="shared" si="2"/>
        <v>0</v>
      </c>
    </row>
    <row r="30" spans="1:10" s="5" customFormat="1" ht="39.6" customHeight="1" x14ac:dyDescent="0.2">
      <c r="A30" s="14" t="s">
        <v>161</v>
      </c>
      <c r="B30" s="15" t="s">
        <v>1</v>
      </c>
      <c r="C30" s="16" t="s">
        <v>98</v>
      </c>
      <c r="D30" s="15" t="s">
        <v>156</v>
      </c>
      <c r="E30" s="15"/>
      <c r="F30" s="27">
        <f t="shared" si="2"/>
        <v>900000</v>
      </c>
      <c r="G30" s="27">
        <f t="shared" si="2"/>
        <v>0</v>
      </c>
      <c r="H30" s="27">
        <f t="shared" si="2"/>
        <v>900000</v>
      </c>
      <c r="I30" s="27">
        <f t="shared" si="2"/>
        <v>900000</v>
      </c>
      <c r="J30" s="27">
        <f t="shared" si="2"/>
        <v>0</v>
      </c>
    </row>
    <row r="31" spans="1:10" s="5" customFormat="1" ht="21.6" customHeight="1" x14ac:dyDescent="0.2">
      <c r="A31" s="14" t="s">
        <v>47</v>
      </c>
      <c r="B31" s="15" t="s">
        <v>1</v>
      </c>
      <c r="C31" s="16" t="s">
        <v>98</v>
      </c>
      <c r="D31" s="15" t="s">
        <v>156</v>
      </c>
      <c r="E31" s="15" t="s">
        <v>45</v>
      </c>
      <c r="F31" s="27">
        <f t="shared" si="2"/>
        <v>900000</v>
      </c>
      <c r="G31" s="27">
        <f t="shared" si="2"/>
        <v>0</v>
      </c>
      <c r="H31" s="27">
        <f t="shared" si="2"/>
        <v>900000</v>
      </c>
      <c r="I31" s="27">
        <f t="shared" si="2"/>
        <v>900000</v>
      </c>
      <c r="J31" s="27">
        <f t="shared" si="2"/>
        <v>0</v>
      </c>
    </row>
    <row r="32" spans="1:10" s="5" customFormat="1" ht="26.45" customHeight="1" x14ac:dyDescent="0.2">
      <c r="A32" s="14" t="s">
        <v>163</v>
      </c>
      <c r="B32" s="15" t="s">
        <v>1</v>
      </c>
      <c r="C32" s="16" t="s">
        <v>98</v>
      </c>
      <c r="D32" s="15" t="s">
        <v>156</v>
      </c>
      <c r="E32" s="15" t="s">
        <v>162</v>
      </c>
      <c r="F32" s="27">
        <v>900000</v>
      </c>
      <c r="G32" s="27">
        <f>0</f>
        <v>0</v>
      </c>
      <c r="H32" s="27">
        <f>F32+G32</f>
        <v>900000</v>
      </c>
      <c r="I32" s="27">
        <f>H32</f>
        <v>900000</v>
      </c>
      <c r="J32" s="27">
        <v>0</v>
      </c>
    </row>
    <row r="33" spans="1:10" ht="31.5" x14ac:dyDescent="0.2">
      <c r="A33" s="18" t="s">
        <v>178</v>
      </c>
      <c r="B33" s="19" t="s">
        <v>1</v>
      </c>
      <c r="C33" s="20" t="s">
        <v>9</v>
      </c>
      <c r="D33" s="34"/>
      <c r="E33" s="19"/>
      <c r="F33" s="28">
        <f>F36</f>
        <v>44790.15</v>
      </c>
      <c r="G33" s="28">
        <f>G36</f>
        <v>0</v>
      </c>
      <c r="H33" s="28">
        <f>H36</f>
        <v>44790.15</v>
      </c>
      <c r="I33" s="28">
        <f>I36</f>
        <v>44790.15</v>
      </c>
      <c r="J33" s="28">
        <f>J36</f>
        <v>0</v>
      </c>
    </row>
    <row r="34" spans="1:10" ht="39" customHeight="1" x14ac:dyDescent="0.2">
      <c r="A34" s="14" t="s">
        <v>181</v>
      </c>
      <c r="B34" s="15" t="s">
        <v>1</v>
      </c>
      <c r="C34" s="16" t="s">
        <v>9</v>
      </c>
      <c r="D34" s="51" t="s">
        <v>180</v>
      </c>
      <c r="E34" s="15"/>
      <c r="F34" s="27">
        <f>F35</f>
        <v>44790.15</v>
      </c>
      <c r="G34" s="27">
        <f>G35</f>
        <v>0</v>
      </c>
      <c r="H34" s="27">
        <f>H35</f>
        <v>44790.15</v>
      </c>
      <c r="I34" s="27">
        <f>I35</f>
        <v>44790.15</v>
      </c>
      <c r="J34" s="27">
        <f>J35</f>
        <v>0</v>
      </c>
    </row>
    <row r="35" spans="1:10" ht="24" customHeight="1" x14ac:dyDescent="0.2">
      <c r="A35" s="14" t="s">
        <v>27</v>
      </c>
      <c r="B35" s="15" t="s">
        <v>1</v>
      </c>
      <c r="C35" s="16" t="s">
        <v>9</v>
      </c>
      <c r="D35" s="15" t="s">
        <v>40</v>
      </c>
      <c r="E35" s="15"/>
      <c r="F35" s="27">
        <f t="shared" ref="F35:J36" si="3">F36</f>
        <v>44790.15</v>
      </c>
      <c r="G35" s="27">
        <f t="shared" si="3"/>
        <v>0</v>
      </c>
      <c r="H35" s="27">
        <f t="shared" si="3"/>
        <v>44790.15</v>
      </c>
      <c r="I35" s="27">
        <f t="shared" si="3"/>
        <v>44790.15</v>
      </c>
      <c r="J35" s="27">
        <f t="shared" si="3"/>
        <v>0</v>
      </c>
    </row>
    <row r="36" spans="1:10" ht="40.15" customHeight="1" x14ac:dyDescent="0.2">
      <c r="A36" s="14" t="s">
        <v>47</v>
      </c>
      <c r="B36" s="15" t="s">
        <v>1</v>
      </c>
      <c r="C36" s="16" t="s">
        <v>9</v>
      </c>
      <c r="D36" s="15" t="s">
        <v>40</v>
      </c>
      <c r="E36" s="15" t="s">
        <v>45</v>
      </c>
      <c r="F36" s="27">
        <f t="shared" si="3"/>
        <v>44790.15</v>
      </c>
      <c r="G36" s="27">
        <f t="shared" si="3"/>
        <v>0</v>
      </c>
      <c r="H36" s="27">
        <f t="shared" si="3"/>
        <v>44790.15</v>
      </c>
      <c r="I36" s="27">
        <f t="shared" si="3"/>
        <v>44790.15</v>
      </c>
      <c r="J36" s="27">
        <f t="shared" si="3"/>
        <v>0</v>
      </c>
    </row>
    <row r="37" spans="1:10" ht="33" customHeight="1" x14ac:dyDescent="0.2">
      <c r="A37" s="14" t="s">
        <v>29</v>
      </c>
      <c r="B37" s="15" t="s">
        <v>1</v>
      </c>
      <c r="C37" s="16" t="s">
        <v>9</v>
      </c>
      <c r="D37" s="15" t="s">
        <v>40</v>
      </c>
      <c r="E37" s="15" t="s">
        <v>28</v>
      </c>
      <c r="F37" s="27">
        <v>44790.15</v>
      </c>
      <c r="G37" s="27">
        <f>0</f>
        <v>0</v>
      </c>
      <c r="H37" s="27">
        <f>F37+G37</f>
        <v>44790.15</v>
      </c>
      <c r="I37" s="27">
        <f>H37</f>
        <v>44790.15</v>
      </c>
      <c r="J37" s="27">
        <v>0</v>
      </c>
    </row>
    <row r="38" spans="1:10" ht="25.15" customHeight="1" x14ac:dyDescent="0.2">
      <c r="A38" s="21" t="s">
        <v>23</v>
      </c>
      <c r="B38" s="19" t="s">
        <v>1</v>
      </c>
      <c r="C38" s="36" t="s">
        <v>12</v>
      </c>
      <c r="D38" s="34"/>
      <c r="E38" s="19"/>
      <c r="F38" s="28">
        <f>F39+F53+F62+F58</f>
        <v>13636000</v>
      </c>
      <c r="G38" s="28">
        <f>G39+G53+G58</f>
        <v>-315900</v>
      </c>
      <c r="H38" s="28">
        <f>F38+G38</f>
        <v>13320100</v>
      </c>
      <c r="I38" s="28">
        <f>I39+I53+I58</f>
        <v>13320100</v>
      </c>
      <c r="J38" s="28">
        <f>J39+J53+J58</f>
        <v>0</v>
      </c>
    </row>
    <row r="39" spans="1:10" ht="81.599999999999994" customHeight="1" x14ac:dyDescent="0.2">
      <c r="A39" s="37" t="s">
        <v>127</v>
      </c>
      <c r="B39" s="19" t="s">
        <v>1</v>
      </c>
      <c r="C39" s="36" t="s">
        <v>12</v>
      </c>
      <c r="D39" s="35" t="s">
        <v>116</v>
      </c>
      <c r="E39" s="19"/>
      <c r="F39" s="28">
        <f>F40+F44</f>
        <v>13600000</v>
      </c>
      <c r="G39" s="28">
        <f>G40+G44</f>
        <v>-320400</v>
      </c>
      <c r="H39" s="28">
        <f>H40+H44</f>
        <v>13279600</v>
      </c>
      <c r="I39" s="28">
        <f>I40+I44</f>
        <v>13279600</v>
      </c>
      <c r="J39" s="28">
        <f>J40+J44</f>
        <v>0</v>
      </c>
    </row>
    <row r="40" spans="1:10" ht="52.15" customHeight="1" x14ac:dyDescent="0.2">
      <c r="A40" s="12" t="s">
        <v>118</v>
      </c>
      <c r="B40" s="13" t="s">
        <v>1</v>
      </c>
      <c r="C40" s="13" t="s">
        <v>12</v>
      </c>
      <c r="D40" s="13" t="s">
        <v>117</v>
      </c>
      <c r="E40" s="13"/>
      <c r="F40" s="26">
        <f>F42</f>
        <v>1930500</v>
      </c>
      <c r="G40" s="26">
        <f>G42</f>
        <v>108000</v>
      </c>
      <c r="H40" s="26">
        <f>H42</f>
        <v>2038500</v>
      </c>
      <c r="I40" s="26">
        <f>H40</f>
        <v>2038500</v>
      </c>
      <c r="J40" s="26">
        <f>J46+J43+J64</f>
        <v>0</v>
      </c>
    </row>
    <row r="41" spans="1:10" ht="35.450000000000003" customHeight="1" x14ac:dyDescent="0.2">
      <c r="A41" s="50" t="s">
        <v>187</v>
      </c>
      <c r="B41" s="15" t="s">
        <v>1</v>
      </c>
      <c r="C41" s="16" t="s">
        <v>12</v>
      </c>
      <c r="D41" s="15" t="s">
        <v>119</v>
      </c>
      <c r="E41" s="15"/>
      <c r="F41" s="27">
        <f t="shared" ref="F41:H42" si="4">F42</f>
        <v>1930500</v>
      </c>
      <c r="G41" s="27">
        <f t="shared" si="4"/>
        <v>108000</v>
      </c>
      <c r="H41" s="27">
        <f t="shared" si="4"/>
        <v>2038500</v>
      </c>
      <c r="I41" s="27">
        <f>I42+I65</f>
        <v>2038500</v>
      </c>
      <c r="J41" s="27">
        <v>0</v>
      </c>
    </row>
    <row r="42" spans="1:10" ht="39.6" customHeight="1" x14ac:dyDescent="0.2">
      <c r="A42" s="14" t="s">
        <v>54</v>
      </c>
      <c r="B42" s="15" t="s">
        <v>1</v>
      </c>
      <c r="C42" s="16" t="s">
        <v>12</v>
      </c>
      <c r="D42" s="15" t="s">
        <v>119</v>
      </c>
      <c r="E42" s="15" t="s">
        <v>51</v>
      </c>
      <c r="F42" s="27">
        <f t="shared" si="4"/>
        <v>1930500</v>
      </c>
      <c r="G42" s="27">
        <f t="shared" si="4"/>
        <v>108000</v>
      </c>
      <c r="H42" s="27">
        <f t="shared" si="4"/>
        <v>2038500</v>
      </c>
      <c r="I42" s="27">
        <f>I43+I66</f>
        <v>2038500</v>
      </c>
      <c r="J42" s="27">
        <v>0</v>
      </c>
    </row>
    <row r="43" spans="1:10" ht="51" customHeight="1" x14ac:dyDescent="0.2">
      <c r="A43" s="14" t="s">
        <v>53</v>
      </c>
      <c r="B43" s="15" t="s">
        <v>1</v>
      </c>
      <c r="C43" s="16" t="s">
        <v>12</v>
      </c>
      <c r="D43" s="15" t="s">
        <v>119</v>
      </c>
      <c r="E43" s="15" t="s">
        <v>52</v>
      </c>
      <c r="F43" s="27">
        <f>680000+170000+30000+22300+50200+209000+44000+20000+70000+250000+50000+25000+110000+200000</f>
        <v>1930500</v>
      </c>
      <c r="G43" s="27">
        <f>5000+64000+11000+28000</f>
        <v>108000</v>
      </c>
      <c r="H43" s="27">
        <f>F43+G43</f>
        <v>2038500</v>
      </c>
      <c r="I43" s="27">
        <f>H43</f>
        <v>2038500</v>
      </c>
      <c r="J43" s="27">
        <v>0</v>
      </c>
    </row>
    <row r="44" spans="1:10" ht="52.9" customHeight="1" x14ac:dyDescent="0.2">
      <c r="A44" s="12" t="s">
        <v>128</v>
      </c>
      <c r="B44" s="13" t="s">
        <v>1</v>
      </c>
      <c r="C44" s="13" t="s">
        <v>12</v>
      </c>
      <c r="D44" s="13" t="s">
        <v>121</v>
      </c>
      <c r="E44" s="13"/>
      <c r="F44" s="26">
        <f>F45+F50</f>
        <v>11669500</v>
      </c>
      <c r="G44" s="26">
        <f>G46+G48</f>
        <v>-428400</v>
      </c>
      <c r="H44" s="26">
        <f>H46+H48+H50</f>
        <v>11241100</v>
      </c>
      <c r="I44" s="26">
        <f>I46+I48+I50</f>
        <v>11241100</v>
      </c>
      <c r="J44" s="26">
        <f>J46+J48</f>
        <v>0</v>
      </c>
    </row>
    <row r="45" spans="1:10" ht="36.6" customHeight="1" x14ac:dyDescent="0.2">
      <c r="A45" s="14" t="s">
        <v>188</v>
      </c>
      <c r="B45" s="15" t="s">
        <v>1</v>
      </c>
      <c r="C45" s="16" t="s">
        <v>12</v>
      </c>
      <c r="D45" s="15" t="s">
        <v>120</v>
      </c>
      <c r="E45" s="15"/>
      <c r="F45" s="27">
        <f>F46+F48</f>
        <v>11247200</v>
      </c>
      <c r="G45" s="27">
        <f t="shared" ref="G45:J46" si="5">G46</f>
        <v>-428400</v>
      </c>
      <c r="H45" s="27">
        <f t="shared" si="5"/>
        <v>10798800</v>
      </c>
      <c r="I45" s="27">
        <f t="shared" si="5"/>
        <v>10798800</v>
      </c>
      <c r="J45" s="27">
        <f t="shared" si="5"/>
        <v>0</v>
      </c>
    </row>
    <row r="46" spans="1:10" ht="85.9" customHeight="1" x14ac:dyDescent="0.2">
      <c r="A46" s="14" t="s">
        <v>43</v>
      </c>
      <c r="B46" s="15" t="s">
        <v>1</v>
      </c>
      <c r="C46" s="16" t="s">
        <v>12</v>
      </c>
      <c r="D46" s="15" t="s">
        <v>120</v>
      </c>
      <c r="E46" s="15" t="s">
        <v>41</v>
      </c>
      <c r="F46" s="27">
        <f>F47</f>
        <v>11227200</v>
      </c>
      <c r="G46" s="27">
        <f t="shared" si="5"/>
        <v>-428400</v>
      </c>
      <c r="H46" s="27">
        <f t="shared" si="5"/>
        <v>10798800</v>
      </c>
      <c r="I46" s="27">
        <f t="shared" si="5"/>
        <v>10798800</v>
      </c>
      <c r="J46" s="27">
        <f t="shared" si="5"/>
        <v>0</v>
      </c>
    </row>
    <row r="47" spans="1:10" ht="36" customHeight="1" x14ac:dyDescent="0.2">
      <c r="A47" s="14" t="s">
        <v>63</v>
      </c>
      <c r="B47" s="15" t="s">
        <v>1</v>
      </c>
      <c r="C47" s="16" t="s">
        <v>12</v>
      </c>
      <c r="D47" s="15" t="s">
        <v>120</v>
      </c>
      <c r="E47" s="15" t="s">
        <v>64</v>
      </c>
      <c r="F47" s="27">
        <f>30000+8512450+2570750+114000</f>
        <v>11227200</v>
      </c>
      <c r="G47" s="27">
        <f>-305990-92410-30000</f>
        <v>-428400</v>
      </c>
      <c r="H47" s="27">
        <f>F47+G47</f>
        <v>10798800</v>
      </c>
      <c r="I47" s="27">
        <f>H47</f>
        <v>10798800</v>
      </c>
      <c r="J47" s="27">
        <f>J48</f>
        <v>0</v>
      </c>
    </row>
    <row r="48" spans="1:10" ht="36.6" customHeight="1" x14ac:dyDescent="0.2">
      <c r="A48" s="14" t="s">
        <v>54</v>
      </c>
      <c r="B48" s="15" t="s">
        <v>1</v>
      </c>
      <c r="C48" s="16" t="s">
        <v>12</v>
      </c>
      <c r="D48" s="15" t="s">
        <v>120</v>
      </c>
      <c r="E48" s="15" t="s">
        <v>51</v>
      </c>
      <c r="F48" s="27">
        <f>F49</f>
        <v>20000</v>
      </c>
      <c r="G48" s="27">
        <f>G49</f>
        <v>0</v>
      </c>
      <c r="H48" s="27">
        <f>H49</f>
        <v>20000</v>
      </c>
      <c r="I48" s="27">
        <f>I49</f>
        <v>20000</v>
      </c>
      <c r="J48" s="27">
        <f>J49</f>
        <v>0</v>
      </c>
    </row>
    <row r="49" spans="1:10" ht="57" customHeight="1" x14ac:dyDescent="0.2">
      <c r="A49" s="14" t="s">
        <v>53</v>
      </c>
      <c r="B49" s="15" t="s">
        <v>1</v>
      </c>
      <c r="C49" s="16" t="s">
        <v>12</v>
      </c>
      <c r="D49" s="15" t="s">
        <v>120</v>
      </c>
      <c r="E49" s="15" t="s">
        <v>52</v>
      </c>
      <c r="F49" s="27">
        <f>20000</f>
        <v>20000</v>
      </c>
      <c r="G49" s="27"/>
      <c r="H49" s="27">
        <f>F49+G49</f>
        <v>20000</v>
      </c>
      <c r="I49" s="27">
        <f>H49</f>
        <v>20000</v>
      </c>
      <c r="J49" s="27">
        <v>0</v>
      </c>
    </row>
    <row r="50" spans="1:10" s="5" customFormat="1" ht="86.45" customHeight="1" x14ac:dyDescent="0.2">
      <c r="A50" s="12" t="s">
        <v>155</v>
      </c>
      <c r="B50" s="13" t="s">
        <v>1</v>
      </c>
      <c r="C50" s="13" t="s">
        <v>12</v>
      </c>
      <c r="D50" s="13" t="s">
        <v>170</v>
      </c>
      <c r="E50" s="13"/>
      <c r="F50" s="26">
        <f>F51</f>
        <v>422300</v>
      </c>
      <c r="G50" s="26">
        <f>G51+G53</f>
        <v>0</v>
      </c>
      <c r="H50" s="26">
        <f>H51</f>
        <v>422300</v>
      </c>
      <c r="I50" s="26">
        <f>I51</f>
        <v>422300</v>
      </c>
      <c r="J50" s="26">
        <f>J51+J53</f>
        <v>0</v>
      </c>
    </row>
    <row r="51" spans="1:10" ht="84" customHeight="1" x14ac:dyDescent="0.2">
      <c r="A51" s="14" t="s">
        <v>43</v>
      </c>
      <c r="B51" s="15" t="s">
        <v>1</v>
      </c>
      <c r="C51" s="16" t="s">
        <v>12</v>
      </c>
      <c r="D51" s="15" t="s">
        <v>170</v>
      </c>
      <c r="E51" s="15" t="s">
        <v>41</v>
      </c>
      <c r="F51" s="27">
        <f>F52</f>
        <v>422300</v>
      </c>
      <c r="G51" s="27">
        <f>G52</f>
        <v>0</v>
      </c>
      <c r="H51" s="27">
        <f>H52</f>
        <v>422300</v>
      </c>
      <c r="I51" s="27">
        <f>I52</f>
        <v>422300</v>
      </c>
      <c r="J51" s="27">
        <f>J52</f>
        <v>0</v>
      </c>
    </row>
    <row r="52" spans="1:10" ht="50.45" customHeight="1" x14ac:dyDescent="0.2">
      <c r="A52" s="14" t="s">
        <v>63</v>
      </c>
      <c r="B52" s="15" t="s">
        <v>1</v>
      </c>
      <c r="C52" s="16" t="s">
        <v>12</v>
      </c>
      <c r="D52" s="15" t="s">
        <v>170</v>
      </c>
      <c r="E52" s="15" t="s">
        <v>64</v>
      </c>
      <c r="F52" s="27">
        <f>324350+97950</f>
        <v>422300</v>
      </c>
      <c r="G52" s="27">
        <v>0</v>
      </c>
      <c r="H52" s="27">
        <f>F52+G52</f>
        <v>422300</v>
      </c>
      <c r="I52" s="27">
        <f>H52</f>
        <v>422300</v>
      </c>
      <c r="J52" s="27">
        <f>J53</f>
        <v>0</v>
      </c>
    </row>
    <row r="53" spans="1:10" ht="56.45" customHeight="1" x14ac:dyDescent="0.2">
      <c r="A53" s="18" t="s">
        <v>112</v>
      </c>
      <c r="B53" s="19" t="s">
        <v>1</v>
      </c>
      <c r="C53" s="20" t="s">
        <v>12</v>
      </c>
      <c r="D53" s="19" t="s">
        <v>95</v>
      </c>
      <c r="E53" s="19"/>
      <c r="F53" s="28">
        <f>F54</f>
        <v>21000</v>
      </c>
      <c r="G53" s="28">
        <f t="shared" ref="G53:H56" si="6">G54</f>
        <v>0</v>
      </c>
      <c r="H53" s="28">
        <f t="shared" si="6"/>
        <v>21000</v>
      </c>
      <c r="I53" s="28">
        <f>F53+G53</f>
        <v>21000</v>
      </c>
      <c r="J53" s="28">
        <v>0</v>
      </c>
    </row>
    <row r="54" spans="1:10" ht="52.9" customHeight="1" x14ac:dyDescent="0.2">
      <c r="A54" s="12" t="s">
        <v>68</v>
      </c>
      <c r="B54" s="22" t="s">
        <v>1</v>
      </c>
      <c r="C54" s="13" t="s">
        <v>12</v>
      </c>
      <c r="D54" s="22" t="s">
        <v>94</v>
      </c>
      <c r="E54" s="22"/>
      <c r="F54" s="26">
        <f>F55</f>
        <v>21000</v>
      </c>
      <c r="G54" s="26">
        <f t="shared" si="6"/>
        <v>0</v>
      </c>
      <c r="H54" s="26">
        <f t="shared" si="6"/>
        <v>21000</v>
      </c>
      <c r="I54" s="26">
        <f>I55</f>
        <v>21000</v>
      </c>
      <c r="J54" s="26">
        <v>0</v>
      </c>
    </row>
    <row r="55" spans="1:10" ht="23.45" customHeight="1" x14ac:dyDescent="0.2">
      <c r="A55" s="14" t="s">
        <v>65</v>
      </c>
      <c r="B55" s="15" t="s">
        <v>1</v>
      </c>
      <c r="C55" s="16" t="s">
        <v>12</v>
      </c>
      <c r="D55" s="15" t="s">
        <v>93</v>
      </c>
      <c r="E55" s="15"/>
      <c r="F55" s="27">
        <f>F56</f>
        <v>21000</v>
      </c>
      <c r="G55" s="27">
        <f t="shared" si="6"/>
        <v>0</v>
      </c>
      <c r="H55" s="27">
        <f t="shared" si="6"/>
        <v>21000</v>
      </c>
      <c r="I55" s="27">
        <f>I56</f>
        <v>21000</v>
      </c>
      <c r="J55" s="27">
        <v>0</v>
      </c>
    </row>
    <row r="56" spans="1:10" ht="24" customHeight="1" x14ac:dyDescent="0.2">
      <c r="A56" s="14" t="s">
        <v>47</v>
      </c>
      <c r="B56" s="15" t="s">
        <v>1</v>
      </c>
      <c r="C56" s="16" t="s">
        <v>12</v>
      </c>
      <c r="D56" s="15" t="s">
        <v>93</v>
      </c>
      <c r="E56" s="15" t="s">
        <v>45</v>
      </c>
      <c r="F56" s="27">
        <f>F57</f>
        <v>21000</v>
      </c>
      <c r="G56" s="27">
        <f t="shared" si="6"/>
        <v>0</v>
      </c>
      <c r="H56" s="27">
        <f t="shared" si="6"/>
        <v>21000</v>
      </c>
      <c r="I56" s="27">
        <f>I57</f>
        <v>21000</v>
      </c>
      <c r="J56" s="27">
        <v>0</v>
      </c>
    </row>
    <row r="57" spans="1:10" ht="26.45" customHeight="1" x14ac:dyDescent="0.2">
      <c r="A57" s="14" t="s">
        <v>48</v>
      </c>
      <c r="B57" s="15" t="s">
        <v>1</v>
      </c>
      <c r="C57" s="16" t="s">
        <v>12</v>
      </c>
      <c r="D57" s="15" t="s">
        <v>93</v>
      </c>
      <c r="E57" s="15" t="s">
        <v>46</v>
      </c>
      <c r="F57" s="27">
        <f>1000+20000</f>
        <v>21000</v>
      </c>
      <c r="G57" s="27">
        <v>0</v>
      </c>
      <c r="H57" s="27">
        <f>F57+G57</f>
        <v>21000</v>
      </c>
      <c r="I57" s="27">
        <f>H57</f>
        <v>21000</v>
      </c>
      <c r="J57" s="27">
        <v>0</v>
      </c>
    </row>
    <row r="58" spans="1:10" ht="45" x14ac:dyDescent="0.2">
      <c r="A58" s="12" t="s">
        <v>181</v>
      </c>
      <c r="B58" s="22" t="s">
        <v>1</v>
      </c>
      <c r="C58" s="13" t="s">
        <v>12</v>
      </c>
      <c r="D58" s="22" t="s">
        <v>180</v>
      </c>
      <c r="E58" s="22"/>
      <c r="F58" s="26">
        <f>F59</f>
        <v>15000</v>
      </c>
      <c r="G58" s="26">
        <f>G62</f>
        <v>4500</v>
      </c>
      <c r="H58" s="26">
        <f>F58+G58</f>
        <v>19500</v>
      </c>
      <c r="I58" s="26">
        <f>I59+I62</f>
        <v>19500</v>
      </c>
      <c r="J58" s="26">
        <f>J59+J62</f>
        <v>0</v>
      </c>
    </row>
    <row r="59" spans="1:10" ht="21.6" customHeight="1" x14ac:dyDescent="0.2">
      <c r="A59" s="17" t="s">
        <v>30</v>
      </c>
      <c r="B59" s="15" t="s">
        <v>1</v>
      </c>
      <c r="C59" s="16" t="s">
        <v>12</v>
      </c>
      <c r="D59" s="15" t="s">
        <v>81</v>
      </c>
      <c r="E59" s="15"/>
      <c r="F59" s="27">
        <f t="shared" ref="F59:J60" si="7">F60</f>
        <v>15000</v>
      </c>
      <c r="G59" s="27">
        <f t="shared" si="7"/>
        <v>0</v>
      </c>
      <c r="H59" s="27">
        <f t="shared" si="7"/>
        <v>15000</v>
      </c>
      <c r="I59" s="27">
        <f t="shared" si="7"/>
        <v>15000</v>
      </c>
      <c r="J59" s="27">
        <f t="shared" si="7"/>
        <v>0</v>
      </c>
    </row>
    <row r="60" spans="1:10" ht="24" customHeight="1" x14ac:dyDescent="0.2">
      <c r="A60" s="14" t="s">
        <v>47</v>
      </c>
      <c r="B60" s="15" t="s">
        <v>1</v>
      </c>
      <c r="C60" s="16" t="s">
        <v>12</v>
      </c>
      <c r="D60" s="15" t="s">
        <v>81</v>
      </c>
      <c r="E60" s="15" t="s">
        <v>45</v>
      </c>
      <c r="F60" s="27">
        <f t="shared" si="7"/>
        <v>15000</v>
      </c>
      <c r="G60" s="27">
        <f t="shared" si="7"/>
        <v>0</v>
      </c>
      <c r="H60" s="27">
        <f t="shared" si="7"/>
        <v>15000</v>
      </c>
      <c r="I60" s="27">
        <f t="shared" si="7"/>
        <v>15000</v>
      </c>
      <c r="J60" s="27">
        <f t="shared" si="7"/>
        <v>0</v>
      </c>
    </row>
    <row r="61" spans="1:10" ht="24.6" customHeight="1" x14ac:dyDescent="0.2">
      <c r="A61" s="14" t="s">
        <v>48</v>
      </c>
      <c r="B61" s="15" t="s">
        <v>1</v>
      </c>
      <c r="C61" s="16" t="s">
        <v>12</v>
      </c>
      <c r="D61" s="15" t="s">
        <v>81</v>
      </c>
      <c r="E61" s="15" t="s">
        <v>46</v>
      </c>
      <c r="F61" s="27">
        <v>15000</v>
      </c>
      <c r="G61" s="27">
        <f>-4500+4500</f>
        <v>0</v>
      </c>
      <c r="H61" s="27">
        <f>F61+G61</f>
        <v>15000</v>
      </c>
      <c r="I61" s="27">
        <f>H61</f>
        <v>15000</v>
      </c>
      <c r="J61" s="27">
        <v>0</v>
      </c>
    </row>
    <row r="62" spans="1:10" ht="43.15" customHeight="1" x14ac:dyDescent="0.2">
      <c r="A62" s="14" t="s">
        <v>191</v>
      </c>
      <c r="B62" s="15" t="s">
        <v>1</v>
      </c>
      <c r="C62" s="16" t="s">
        <v>12</v>
      </c>
      <c r="D62" s="15" t="s">
        <v>190</v>
      </c>
      <c r="E62" s="15"/>
      <c r="F62" s="27">
        <f t="shared" ref="F62:J63" si="8">F63</f>
        <v>0</v>
      </c>
      <c r="G62" s="27">
        <f t="shared" si="8"/>
        <v>4500</v>
      </c>
      <c r="H62" s="27">
        <f t="shared" si="8"/>
        <v>4500</v>
      </c>
      <c r="I62" s="27">
        <f t="shared" si="8"/>
        <v>4500</v>
      </c>
      <c r="J62" s="27">
        <f t="shared" si="8"/>
        <v>0</v>
      </c>
    </row>
    <row r="63" spans="1:10" ht="38.450000000000003" customHeight="1" x14ac:dyDescent="0.2">
      <c r="A63" s="14" t="s">
        <v>47</v>
      </c>
      <c r="B63" s="15" t="s">
        <v>1</v>
      </c>
      <c r="C63" s="16" t="s">
        <v>12</v>
      </c>
      <c r="D63" s="15" t="s">
        <v>190</v>
      </c>
      <c r="E63" s="15" t="s">
        <v>45</v>
      </c>
      <c r="F63" s="27">
        <f t="shared" si="8"/>
        <v>0</v>
      </c>
      <c r="G63" s="27">
        <f t="shared" si="8"/>
        <v>4500</v>
      </c>
      <c r="H63" s="27">
        <f t="shared" si="8"/>
        <v>4500</v>
      </c>
      <c r="I63" s="27">
        <f t="shared" si="8"/>
        <v>4500</v>
      </c>
      <c r="J63" s="27">
        <f t="shared" si="8"/>
        <v>0</v>
      </c>
    </row>
    <row r="64" spans="1:10" ht="41.45" customHeight="1" x14ac:dyDescent="0.2">
      <c r="A64" s="14" t="s">
        <v>48</v>
      </c>
      <c r="B64" s="15" t="s">
        <v>1</v>
      </c>
      <c r="C64" s="16" t="s">
        <v>12</v>
      </c>
      <c r="D64" s="15" t="s">
        <v>190</v>
      </c>
      <c r="E64" s="15" t="s">
        <v>46</v>
      </c>
      <c r="F64" s="27">
        <v>0</v>
      </c>
      <c r="G64" s="27">
        <f>4500</f>
        <v>4500</v>
      </c>
      <c r="H64" s="27">
        <f>F64+G64</f>
        <v>4500</v>
      </c>
      <c r="I64" s="27">
        <f>H64</f>
        <v>4500</v>
      </c>
      <c r="J64" s="27">
        <v>0</v>
      </c>
    </row>
    <row r="65" spans="1:10" ht="54.6" customHeight="1" x14ac:dyDescent="0.2">
      <c r="A65" s="18" t="s">
        <v>38</v>
      </c>
      <c r="B65" s="19" t="s">
        <v>2</v>
      </c>
      <c r="C65" s="20"/>
      <c r="D65" s="19"/>
      <c r="E65" s="19"/>
      <c r="F65" s="28">
        <f t="shared" ref="F65:J69" si="9">F66</f>
        <v>493800</v>
      </c>
      <c r="G65" s="28">
        <f t="shared" si="9"/>
        <v>0</v>
      </c>
      <c r="H65" s="28">
        <f t="shared" si="9"/>
        <v>493800</v>
      </c>
      <c r="I65" s="28">
        <f t="shared" si="9"/>
        <v>0</v>
      </c>
      <c r="J65" s="28">
        <f t="shared" si="9"/>
        <v>493800</v>
      </c>
    </row>
    <row r="66" spans="1:10" ht="93.6" customHeight="1" x14ac:dyDescent="0.2">
      <c r="A66" s="18" t="s">
        <v>37</v>
      </c>
      <c r="B66" s="19" t="s">
        <v>2</v>
      </c>
      <c r="C66" s="20" t="s">
        <v>5</v>
      </c>
      <c r="D66" s="19"/>
      <c r="E66" s="19"/>
      <c r="F66" s="28">
        <f>F68</f>
        <v>493800</v>
      </c>
      <c r="G66" s="28">
        <f>G68</f>
        <v>0</v>
      </c>
      <c r="H66" s="28">
        <f>H68</f>
        <v>493800</v>
      </c>
      <c r="I66" s="28">
        <f>I68</f>
        <v>0</v>
      </c>
      <c r="J66" s="28">
        <f>J68</f>
        <v>493800</v>
      </c>
    </row>
    <row r="67" spans="1:10" ht="39.6" customHeight="1" x14ac:dyDescent="0.2">
      <c r="A67" s="12" t="s">
        <v>181</v>
      </c>
      <c r="B67" s="22" t="s">
        <v>2</v>
      </c>
      <c r="C67" s="13" t="s">
        <v>5</v>
      </c>
      <c r="D67" s="22" t="s">
        <v>180</v>
      </c>
      <c r="E67" s="22"/>
      <c r="F67" s="26">
        <f t="shared" si="9"/>
        <v>493800</v>
      </c>
      <c r="G67" s="26">
        <f t="shared" si="9"/>
        <v>0</v>
      </c>
      <c r="H67" s="26">
        <f t="shared" si="9"/>
        <v>493800</v>
      </c>
      <c r="I67" s="26">
        <f t="shared" si="9"/>
        <v>0</v>
      </c>
      <c r="J67" s="26">
        <f t="shared" si="9"/>
        <v>493800</v>
      </c>
    </row>
    <row r="68" spans="1:10" ht="40.15" customHeight="1" x14ac:dyDescent="0.2">
      <c r="A68" s="14" t="s">
        <v>168</v>
      </c>
      <c r="B68" s="15" t="s">
        <v>2</v>
      </c>
      <c r="C68" s="16" t="s">
        <v>5</v>
      </c>
      <c r="D68" s="15" t="s">
        <v>39</v>
      </c>
      <c r="E68" s="15"/>
      <c r="F68" s="27">
        <f t="shared" si="9"/>
        <v>493800</v>
      </c>
      <c r="G68" s="27">
        <f t="shared" si="9"/>
        <v>0</v>
      </c>
      <c r="H68" s="27">
        <f t="shared" si="9"/>
        <v>493800</v>
      </c>
      <c r="I68" s="27">
        <f t="shared" si="9"/>
        <v>0</v>
      </c>
      <c r="J68" s="27">
        <f t="shared" si="9"/>
        <v>493800</v>
      </c>
    </row>
    <row r="69" spans="1:10" ht="43.15" customHeight="1" x14ac:dyDescent="0.2">
      <c r="A69" s="14" t="s">
        <v>43</v>
      </c>
      <c r="B69" s="15" t="s">
        <v>2</v>
      </c>
      <c r="C69" s="16" t="s">
        <v>5</v>
      </c>
      <c r="D69" s="15" t="s">
        <v>39</v>
      </c>
      <c r="E69" s="15" t="s">
        <v>41</v>
      </c>
      <c r="F69" s="27">
        <f t="shared" si="9"/>
        <v>493800</v>
      </c>
      <c r="G69" s="27">
        <f t="shared" si="9"/>
        <v>0</v>
      </c>
      <c r="H69" s="27">
        <f t="shared" si="9"/>
        <v>493800</v>
      </c>
      <c r="I69" s="27">
        <f t="shared" si="9"/>
        <v>0</v>
      </c>
      <c r="J69" s="27">
        <f t="shared" si="9"/>
        <v>493800</v>
      </c>
    </row>
    <row r="70" spans="1:10" ht="93" customHeight="1" x14ac:dyDescent="0.2">
      <c r="A70" s="14" t="s">
        <v>44</v>
      </c>
      <c r="B70" s="15" t="s">
        <v>2</v>
      </c>
      <c r="C70" s="16" t="s">
        <v>5</v>
      </c>
      <c r="D70" s="15" t="s">
        <v>39</v>
      </c>
      <c r="E70" s="15" t="s">
        <v>42</v>
      </c>
      <c r="F70" s="27">
        <f>493800</f>
        <v>493800</v>
      </c>
      <c r="G70" s="27">
        <f>0</f>
        <v>0</v>
      </c>
      <c r="H70" s="27">
        <f>F70+G70</f>
        <v>493800</v>
      </c>
      <c r="I70" s="27">
        <v>0</v>
      </c>
      <c r="J70" s="27">
        <f>H70</f>
        <v>493800</v>
      </c>
    </row>
    <row r="71" spans="1:10" ht="69.599999999999994" customHeight="1" x14ac:dyDescent="0.2">
      <c r="A71" s="38" t="s">
        <v>24</v>
      </c>
      <c r="B71" s="19" t="s">
        <v>5</v>
      </c>
      <c r="C71" s="16"/>
      <c r="D71" s="34"/>
      <c r="E71" s="19"/>
      <c r="F71" s="28">
        <f>F72+F81+F95</f>
        <v>310052.8</v>
      </c>
      <c r="G71" s="28">
        <f>G72+G81+G95</f>
        <v>0</v>
      </c>
      <c r="H71" s="28">
        <f>H72+H81+H95</f>
        <v>310052.8</v>
      </c>
      <c r="I71" s="28">
        <f>I72+I81+I95</f>
        <v>248252.79999999999</v>
      </c>
      <c r="J71" s="28">
        <f>J72+J81+J95</f>
        <v>61800</v>
      </c>
    </row>
    <row r="72" spans="1:10" ht="15.75" x14ac:dyDescent="0.2">
      <c r="A72" s="21" t="s">
        <v>60</v>
      </c>
      <c r="B72" s="20" t="s">
        <v>5</v>
      </c>
      <c r="C72" s="20" t="s">
        <v>3</v>
      </c>
      <c r="D72" s="39"/>
      <c r="E72" s="20"/>
      <c r="F72" s="28">
        <f t="shared" ref="F72:J73" si="10">F73</f>
        <v>61800</v>
      </c>
      <c r="G72" s="28">
        <f t="shared" si="10"/>
        <v>0</v>
      </c>
      <c r="H72" s="28">
        <f t="shared" si="10"/>
        <v>61800</v>
      </c>
      <c r="I72" s="28">
        <f t="shared" si="10"/>
        <v>0</v>
      </c>
      <c r="J72" s="28">
        <f t="shared" si="10"/>
        <v>61800</v>
      </c>
    </row>
    <row r="73" spans="1:10" ht="90.6" customHeight="1" x14ac:dyDescent="0.2">
      <c r="A73" s="18" t="s">
        <v>124</v>
      </c>
      <c r="B73" s="20" t="s">
        <v>5</v>
      </c>
      <c r="C73" s="20" t="s">
        <v>3</v>
      </c>
      <c r="D73" s="20" t="s">
        <v>79</v>
      </c>
      <c r="E73" s="20"/>
      <c r="F73" s="28">
        <f t="shared" si="10"/>
        <v>61800</v>
      </c>
      <c r="G73" s="28">
        <f t="shared" si="10"/>
        <v>0</v>
      </c>
      <c r="H73" s="28">
        <f t="shared" si="10"/>
        <v>61800</v>
      </c>
      <c r="I73" s="28">
        <f t="shared" si="10"/>
        <v>0</v>
      </c>
      <c r="J73" s="28">
        <f t="shared" si="10"/>
        <v>61800</v>
      </c>
    </row>
    <row r="74" spans="1:10" ht="36.6" customHeight="1" x14ac:dyDescent="0.2">
      <c r="A74" s="12" t="s">
        <v>102</v>
      </c>
      <c r="B74" s="13" t="s">
        <v>5</v>
      </c>
      <c r="C74" s="13" t="s">
        <v>3</v>
      </c>
      <c r="D74" s="13" t="s">
        <v>137</v>
      </c>
      <c r="E74" s="13"/>
      <c r="F74" s="26">
        <f>F75+F78</f>
        <v>61800</v>
      </c>
      <c r="G74" s="26">
        <f>G75+G78</f>
        <v>0</v>
      </c>
      <c r="H74" s="26">
        <f>F74+G74</f>
        <v>61800</v>
      </c>
      <c r="I74" s="26">
        <f>I76+I79</f>
        <v>0</v>
      </c>
      <c r="J74" s="26">
        <f>J76+J79</f>
        <v>61800</v>
      </c>
    </row>
    <row r="75" spans="1:10" ht="57.6" customHeight="1" x14ac:dyDescent="0.2">
      <c r="A75" s="14" t="s">
        <v>172</v>
      </c>
      <c r="B75" s="16" t="s">
        <v>5</v>
      </c>
      <c r="C75" s="16" t="s">
        <v>3</v>
      </c>
      <c r="D75" s="16" t="s">
        <v>138</v>
      </c>
      <c r="E75" s="16"/>
      <c r="F75" s="27">
        <f t="shared" ref="F75:J76" si="11">F76</f>
        <v>14500</v>
      </c>
      <c r="G75" s="27">
        <f t="shared" si="11"/>
        <v>0</v>
      </c>
      <c r="H75" s="27">
        <f t="shared" si="11"/>
        <v>14500</v>
      </c>
      <c r="I75" s="27">
        <f t="shared" si="11"/>
        <v>0</v>
      </c>
      <c r="J75" s="27">
        <f t="shared" si="11"/>
        <v>14500</v>
      </c>
    </row>
    <row r="76" spans="1:10" ht="84.6" customHeight="1" x14ac:dyDescent="0.2">
      <c r="A76" s="14" t="s">
        <v>43</v>
      </c>
      <c r="B76" s="16" t="s">
        <v>5</v>
      </c>
      <c r="C76" s="16" t="s">
        <v>3</v>
      </c>
      <c r="D76" s="16" t="s">
        <v>138</v>
      </c>
      <c r="E76" s="16" t="s">
        <v>41</v>
      </c>
      <c r="F76" s="27">
        <f t="shared" si="11"/>
        <v>14500</v>
      </c>
      <c r="G76" s="27">
        <f t="shared" si="11"/>
        <v>0</v>
      </c>
      <c r="H76" s="27">
        <f t="shared" si="11"/>
        <v>14500</v>
      </c>
      <c r="I76" s="27">
        <f t="shared" si="11"/>
        <v>0</v>
      </c>
      <c r="J76" s="27">
        <f t="shared" si="11"/>
        <v>14500</v>
      </c>
    </row>
    <row r="77" spans="1:10" ht="41.45" customHeight="1" x14ac:dyDescent="0.2">
      <c r="A77" s="14" t="s">
        <v>44</v>
      </c>
      <c r="B77" s="15" t="s">
        <v>5</v>
      </c>
      <c r="C77" s="16" t="s">
        <v>3</v>
      </c>
      <c r="D77" s="16" t="s">
        <v>138</v>
      </c>
      <c r="E77" s="15" t="s">
        <v>42</v>
      </c>
      <c r="F77" s="27">
        <f>11136+3364</f>
        <v>14500</v>
      </c>
      <c r="G77" s="27">
        <v>0</v>
      </c>
      <c r="H77" s="27">
        <f>F77+G77</f>
        <v>14500</v>
      </c>
      <c r="I77" s="27">
        <f>0</f>
        <v>0</v>
      </c>
      <c r="J77" s="27">
        <f>H77</f>
        <v>14500</v>
      </c>
    </row>
    <row r="78" spans="1:10" ht="69" customHeight="1" x14ac:dyDescent="0.2">
      <c r="A78" s="14" t="s">
        <v>171</v>
      </c>
      <c r="B78" s="16" t="s">
        <v>5</v>
      </c>
      <c r="C78" s="16" t="s">
        <v>3</v>
      </c>
      <c r="D78" s="16" t="s">
        <v>139</v>
      </c>
      <c r="E78" s="16"/>
      <c r="F78" s="27">
        <f t="shared" ref="F78:J79" si="12">F79</f>
        <v>47300</v>
      </c>
      <c r="G78" s="27">
        <f t="shared" si="12"/>
        <v>0</v>
      </c>
      <c r="H78" s="27">
        <f t="shared" si="12"/>
        <v>47300</v>
      </c>
      <c r="I78" s="27">
        <f t="shared" si="12"/>
        <v>0</v>
      </c>
      <c r="J78" s="27">
        <f t="shared" si="12"/>
        <v>47300</v>
      </c>
    </row>
    <row r="79" spans="1:10" ht="88.9" customHeight="1" x14ac:dyDescent="0.2">
      <c r="A79" s="14" t="s">
        <v>43</v>
      </c>
      <c r="B79" s="16" t="s">
        <v>5</v>
      </c>
      <c r="C79" s="16" t="s">
        <v>3</v>
      </c>
      <c r="D79" s="16" t="s">
        <v>139</v>
      </c>
      <c r="E79" s="16" t="s">
        <v>41</v>
      </c>
      <c r="F79" s="27">
        <f t="shared" si="12"/>
        <v>47300</v>
      </c>
      <c r="G79" s="27">
        <f t="shared" si="12"/>
        <v>0</v>
      </c>
      <c r="H79" s="27">
        <f t="shared" si="12"/>
        <v>47300</v>
      </c>
      <c r="I79" s="27">
        <f t="shared" si="12"/>
        <v>0</v>
      </c>
      <c r="J79" s="27">
        <f t="shared" si="12"/>
        <v>47300</v>
      </c>
    </row>
    <row r="80" spans="1:10" ht="43.15" customHeight="1" x14ac:dyDescent="0.2">
      <c r="A80" s="14" t="s">
        <v>44</v>
      </c>
      <c r="B80" s="16" t="s">
        <v>5</v>
      </c>
      <c r="C80" s="16" t="s">
        <v>3</v>
      </c>
      <c r="D80" s="16" t="s">
        <v>139</v>
      </c>
      <c r="E80" s="16" t="s">
        <v>42</v>
      </c>
      <c r="F80" s="27">
        <f>36329+10971</f>
        <v>47300</v>
      </c>
      <c r="G80" s="27">
        <f>0</f>
        <v>0</v>
      </c>
      <c r="H80" s="27">
        <f>F80+G80</f>
        <v>47300</v>
      </c>
      <c r="I80" s="27">
        <v>0</v>
      </c>
      <c r="J80" s="27">
        <f>H80</f>
        <v>47300</v>
      </c>
    </row>
    <row r="81" spans="1:10" ht="23.45" customHeight="1" x14ac:dyDescent="0.2">
      <c r="A81" s="21" t="s">
        <v>134</v>
      </c>
      <c r="B81" s="20" t="s">
        <v>5</v>
      </c>
      <c r="C81" s="20" t="s">
        <v>8</v>
      </c>
      <c r="D81" s="39"/>
      <c r="E81" s="20"/>
      <c r="F81" s="28">
        <f>F82</f>
        <v>215000</v>
      </c>
      <c r="G81" s="28">
        <f>G82</f>
        <v>0</v>
      </c>
      <c r="H81" s="28">
        <f>H82</f>
        <v>215000</v>
      </c>
      <c r="I81" s="28">
        <f>I82</f>
        <v>215000</v>
      </c>
      <c r="J81" s="28">
        <f>J82</f>
        <v>0</v>
      </c>
    </row>
    <row r="82" spans="1:10" ht="36.6" customHeight="1" x14ac:dyDescent="0.2">
      <c r="A82" s="18" t="s">
        <v>110</v>
      </c>
      <c r="B82" s="19" t="s">
        <v>5</v>
      </c>
      <c r="C82" s="20" t="s">
        <v>8</v>
      </c>
      <c r="D82" s="20" t="s">
        <v>71</v>
      </c>
      <c r="E82" s="19"/>
      <c r="F82" s="28">
        <f>F83+F87+F91</f>
        <v>215000</v>
      </c>
      <c r="G82" s="28">
        <f>G83+G87+G91</f>
        <v>0</v>
      </c>
      <c r="H82" s="28">
        <f>H83+H87+H91</f>
        <v>215000</v>
      </c>
      <c r="I82" s="28">
        <f>I83+I87+I91</f>
        <v>215000</v>
      </c>
      <c r="J82" s="28">
        <f>J83+J87+J91</f>
        <v>0</v>
      </c>
    </row>
    <row r="83" spans="1:10" ht="53.45" customHeight="1" x14ac:dyDescent="0.2">
      <c r="A83" s="12" t="s">
        <v>66</v>
      </c>
      <c r="B83" s="13" t="s">
        <v>5</v>
      </c>
      <c r="C83" s="13" t="s">
        <v>8</v>
      </c>
      <c r="D83" s="13" t="s">
        <v>72</v>
      </c>
      <c r="E83" s="13"/>
      <c r="F83" s="26">
        <f t="shared" ref="F83:H85" si="13">F84</f>
        <v>24800</v>
      </c>
      <c r="G83" s="26">
        <f t="shared" si="13"/>
        <v>0</v>
      </c>
      <c r="H83" s="26">
        <f t="shared" si="13"/>
        <v>24800</v>
      </c>
      <c r="I83" s="26">
        <f t="shared" ref="I83:J85" si="14">I84</f>
        <v>24800</v>
      </c>
      <c r="J83" s="26">
        <f t="shared" si="14"/>
        <v>0</v>
      </c>
    </row>
    <row r="84" spans="1:10" ht="69" customHeight="1" x14ac:dyDescent="0.2">
      <c r="A84" s="14" t="s">
        <v>65</v>
      </c>
      <c r="B84" s="16" t="s">
        <v>5</v>
      </c>
      <c r="C84" s="16" t="s">
        <v>8</v>
      </c>
      <c r="D84" s="16" t="s">
        <v>62</v>
      </c>
      <c r="E84" s="16"/>
      <c r="F84" s="27">
        <f t="shared" si="13"/>
        <v>24800</v>
      </c>
      <c r="G84" s="27">
        <f t="shared" si="13"/>
        <v>0</v>
      </c>
      <c r="H84" s="27">
        <f t="shared" si="13"/>
        <v>24800</v>
      </c>
      <c r="I84" s="27">
        <f t="shared" si="14"/>
        <v>24800</v>
      </c>
      <c r="J84" s="27">
        <f t="shared" si="14"/>
        <v>0</v>
      </c>
    </row>
    <row r="85" spans="1:10" ht="21.6" customHeight="1" x14ac:dyDescent="0.2">
      <c r="A85" s="14" t="s">
        <v>54</v>
      </c>
      <c r="B85" s="15" t="s">
        <v>5</v>
      </c>
      <c r="C85" s="16" t="s">
        <v>8</v>
      </c>
      <c r="D85" s="16" t="s">
        <v>62</v>
      </c>
      <c r="E85" s="15" t="s">
        <v>51</v>
      </c>
      <c r="F85" s="27">
        <f t="shared" si="13"/>
        <v>24800</v>
      </c>
      <c r="G85" s="27">
        <f t="shared" si="13"/>
        <v>0</v>
      </c>
      <c r="H85" s="27">
        <f t="shared" si="13"/>
        <v>24800</v>
      </c>
      <c r="I85" s="27">
        <f t="shared" si="14"/>
        <v>24800</v>
      </c>
      <c r="J85" s="27">
        <f t="shared" si="14"/>
        <v>0</v>
      </c>
    </row>
    <row r="86" spans="1:10" ht="43.9" customHeight="1" x14ac:dyDescent="0.2">
      <c r="A86" s="14" t="s">
        <v>53</v>
      </c>
      <c r="B86" s="15" t="s">
        <v>5</v>
      </c>
      <c r="C86" s="16" t="s">
        <v>8</v>
      </c>
      <c r="D86" s="16" t="s">
        <v>62</v>
      </c>
      <c r="E86" s="15" t="s">
        <v>52</v>
      </c>
      <c r="F86" s="27">
        <f>24800</f>
        <v>24800</v>
      </c>
      <c r="G86" s="27">
        <v>0</v>
      </c>
      <c r="H86" s="27">
        <f>F86+G86</f>
        <v>24800</v>
      </c>
      <c r="I86" s="27">
        <f>H86</f>
        <v>24800</v>
      </c>
      <c r="J86" s="27">
        <v>0</v>
      </c>
    </row>
    <row r="87" spans="1:10" ht="54.6" customHeight="1" x14ac:dyDescent="0.2">
      <c r="A87" s="12" t="s">
        <v>67</v>
      </c>
      <c r="B87" s="13" t="s">
        <v>5</v>
      </c>
      <c r="C87" s="13" t="s">
        <v>8</v>
      </c>
      <c r="D87" s="13" t="s">
        <v>82</v>
      </c>
      <c r="E87" s="13"/>
      <c r="F87" s="26">
        <f t="shared" ref="F87:J89" si="15">F88</f>
        <v>165000</v>
      </c>
      <c r="G87" s="26">
        <f t="shared" si="15"/>
        <v>0</v>
      </c>
      <c r="H87" s="26">
        <f t="shared" si="15"/>
        <v>165000</v>
      </c>
      <c r="I87" s="26">
        <f t="shared" si="15"/>
        <v>165000</v>
      </c>
      <c r="J87" s="26">
        <f>J88</f>
        <v>0</v>
      </c>
    </row>
    <row r="88" spans="1:10" ht="61.9" customHeight="1" x14ac:dyDescent="0.2">
      <c r="A88" s="14" t="s">
        <v>65</v>
      </c>
      <c r="B88" s="16" t="s">
        <v>5</v>
      </c>
      <c r="C88" s="16" t="s">
        <v>8</v>
      </c>
      <c r="D88" s="16" t="s">
        <v>73</v>
      </c>
      <c r="E88" s="16"/>
      <c r="F88" s="27">
        <f t="shared" si="15"/>
        <v>165000</v>
      </c>
      <c r="G88" s="27">
        <f>G89</f>
        <v>0</v>
      </c>
      <c r="H88" s="27">
        <f>F88+G88</f>
        <v>165000</v>
      </c>
      <c r="I88" s="27">
        <f t="shared" si="15"/>
        <v>165000</v>
      </c>
      <c r="J88" s="27">
        <f t="shared" si="15"/>
        <v>0</v>
      </c>
    </row>
    <row r="89" spans="1:10" ht="25.9" customHeight="1" x14ac:dyDescent="0.2">
      <c r="A89" s="14" t="s">
        <v>54</v>
      </c>
      <c r="B89" s="15" t="s">
        <v>5</v>
      </c>
      <c r="C89" s="16" t="s">
        <v>8</v>
      </c>
      <c r="D89" s="16" t="s">
        <v>73</v>
      </c>
      <c r="E89" s="15" t="s">
        <v>51</v>
      </c>
      <c r="F89" s="27">
        <v>165000</v>
      </c>
      <c r="G89" s="27">
        <f>G90</f>
        <v>0</v>
      </c>
      <c r="H89" s="27">
        <f>F89+G89</f>
        <v>165000</v>
      </c>
      <c r="I89" s="27">
        <f>H89</f>
        <v>165000</v>
      </c>
      <c r="J89" s="27">
        <f t="shared" si="15"/>
        <v>0</v>
      </c>
    </row>
    <row r="90" spans="1:10" ht="44.45" customHeight="1" x14ac:dyDescent="0.2">
      <c r="A90" s="14" t="s">
        <v>53</v>
      </c>
      <c r="B90" s="15" t="s">
        <v>5</v>
      </c>
      <c r="C90" s="16" t="s">
        <v>8</v>
      </c>
      <c r="D90" s="16" t="s">
        <v>73</v>
      </c>
      <c r="E90" s="15" t="s">
        <v>52</v>
      </c>
      <c r="F90" s="27">
        <f>165000</f>
        <v>165000</v>
      </c>
      <c r="G90" s="27">
        <v>0</v>
      </c>
      <c r="H90" s="27">
        <f>F90+G90</f>
        <v>165000</v>
      </c>
      <c r="I90" s="27">
        <f>H90</f>
        <v>165000</v>
      </c>
      <c r="J90" s="27">
        <v>0</v>
      </c>
    </row>
    <row r="91" spans="1:10" ht="57.6" customHeight="1" x14ac:dyDescent="0.2">
      <c r="A91" s="12" t="s">
        <v>143</v>
      </c>
      <c r="B91" s="13" t="s">
        <v>5</v>
      </c>
      <c r="C91" s="13" t="s">
        <v>8</v>
      </c>
      <c r="D91" s="13" t="s">
        <v>141</v>
      </c>
      <c r="E91" s="13"/>
      <c r="F91" s="26">
        <f t="shared" ref="F91:J93" si="16">F92</f>
        <v>25200</v>
      </c>
      <c r="G91" s="26">
        <f t="shared" si="16"/>
        <v>0</v>
      </c>
      <c r="H91" s="26">
        <f t="shared" si="16"/>
        <v>25200</v>
      </c>
      <c r="I91" s="26">
        <f t="shared" si="16"/>
        <v>25200</v>
      </c>
      <c r="J91" s="26">
        <f>J92</f>
        <v>0</v>
      </c>
    </row>
    <row r="92" spans="1:10" ht="61.15" customHeight="1" x14ac:dyDescent="0.2">
      <c r="A92" s="14" t="s">
        <v>65</v>
      </c>
      <c r="B92" s="16" t="s">
        <v>5</v>
      </c>
      <c r="C92" s="16" t="s">
        <v>8</v>
      </c>
      <c r="D92" s="16" t="s">
        <v>142</v>
      </c>
      <c r="E92" s="16"/>
      <c r="F92" s="27">
        <f t="shared" si="16"/>
        <v>25200</v>
      </c>
      <c r="G92" s="27">
        <f>G93</f>
        <v>0</v>
      </c>
      <c r="H92" s="27">
        <f>F92+G92</f>
        <v>25200</v>
      </c>
      <c r="I92" s="27">
        <f t="shared" si="16"/>
        <v>25200</v>
      </c>
      <c r="J92" s="27">
        <f t="shared" si="16"/>
        <v>0</v>
      </c>
    </row>
    <row r="93" spans="1:10" ht="57.6" customHeight="1" x14ac:dyDescent="0.2">
      <c r="A93" s="14" t="s">
        <v>54</v>
      </c>
      <c r="B93" s="15" t="s">
        <v>5</v>
      </c>
      <c r="C93" s="16" t="s">
        <v>8</v>
      </c>
      <c r="D93" s="16" t="s">
        <v>142</v>
      </c>
      <c r="E93" s="15" t="s">
        <v>51</v>
      </c>
      <c r="F93" s="27">
        <f>F94</f>
        <v>25200</v>
      </c>
      <c r="G93" s="27">
        <f>G94</f>
        <v>0</v>
      </c>
      <c r="H93" s="27">
        <f>F93+G93</f>
        <v>25200</v>
      </c>
      <c r="I93" s="27">
        <f>H93</f>
        <v>25200</v>
      </c>
      <c r="J93" s="27">
        <f t="shared" si="16"/>
        <v>0</v>
      </c>
    </row>
    <row r="94" spans="1:10" ht="45" x14ac:dyDescent="0.2">
      <c r="A94" s="14" t="s">
        <v>53</v>
      </c>
      <c r="B94" s="15" t="s">
        <v>5</v>
      </c>
      <c r="C94" s="16" t="s">
        <v>8</v>
      </c>
      <c r="D94" s="16" t="s">
        <v>142</v>
      </c>
      <c r="E94" s="15" t="s">
        <v>52</v>
      </c>
      <c r="F94" s="27">
        <f>25200</f>
        <v>25200</v>
      </c>
      <c r="G94" s="27">
        <v>0</v>
      </c>
      <c r="H94" s="27">
        <f>F94+G94</f>
        <v>25200</v>
      </c>
      <c r="I94" s="27">
        <f>H94</f>
        <v>25200</v>
      </c>
      <c r="J94" s="27">
        <v>0</v>
      </c>
    </row>
    <row r="95" spans="1:10" ht="38.450000000000003" customHeight="1" x14ac:dyDescent="0.2">
      <c r="A95" s="21" t="s">
        <v>59</v>
      </c>
      <c r="B95" s="20" t="s">
        <v>5</v>
      </c>
      <c r="C95" s="20" t="s">
        <v>4</v>
      </c>
      <c r="D95" s="39"/>
      <c r="E95" s="20"/>
      <c r="F95" s="28">
        <f t="shared" ref="F95:J96" si="17">F96</f>
        <v>33252.800000000003</v>
      </c>
      <c r="G95" s="28">
        <f t="shared" si="17"/>
        <v>0</v>
      </c>
      <c r="H95" s="28">
        <f t="shared" si="17"/>
        <v>33252.800000000003</v>
      </c>
      <c r="I95" s="28">
        <f t="shared" si="17"/>
        <v>33252.800000000003</v>
      </c>
      <c r="J95" s="28">
        <f t="shared" si="17"/>
        <v>0</v>
      </c>
    </row>
    <row r="96" spans="1:10" ht="84.6" customHeight="1" x14ac:dyDescent="0.2">
      <c r="A96" s="18" t="s">
        <v>140</v>
      </c>
      <c r="B96" s="20" t="s">
        <v>5</v>
      </c>
      <c r="C96" s="20" t="s">
        <v>4</v>
      </c>
      <c r="D96" s="20" t="s">
        <v>88</v>
      </c>
      <c r="E96" s="20"/>
      <c r="F96" s="28">
        <f t="shared" si="17"/>
        <v>33252.800000000003</v>
      </c>
      <c r="G96" s="28">
        <f t="shared" si="17"/>
        <v>0</v>
      </c>
      <c r="H96" s="28">
        <f t="shared" si="17"/>
        <v>33252.800000000003</v>
      </c>
      <c r="I96" s="28">
        <f t="shared" si="17"/>
        <v>33252.800000000003</v>
      </c>
      <c r="J96" s="28">
        <f t="shared" si="17"/>
        <v>0</v>
      </c>
    </row>
    <row r="97" spans="1:10" ht="42" customHeight="1" x14ac:dyDescent="0.2">
      <c r="A97" s="12" t="s">
        <v>108</v>
      </c>
      <c r="B97" s="13" t="s">
        <v>5</v>
      </c>
      <c r="C97" s="13" t="s">
        <v>4</v>
      </c>
      <c r="D97" s="13" t="s">
        <v>103</v>
      </c>
      <c r="E97" s="13"/>
      <c r="F97" s="26">
        <f>F98+F101</f>
        <v>33252.800000000003</v>
      </c>
      <c r="G97" s="26">
        <f>G98+G101</f>
        <v>0</v>
      </c>
      <c r="H97" s="26">
        <f>H98+H101</f>
        <v>33252.800000000003</v>
      </c>
      <c r="I97" s="26">
        <f>I98+I101</f>
        <v>33252.800000000003</v>
      </c>
      <c r="J97" s="26">
        <f>J98+J101</f>
        <v>0</v>
      </c>
    </row>
    <row r="98" spans="1:10" ht="42" customHeight="1" x14ac:dyDescent="0.2">
      <c r="A98" s="14" t="s">
        <v>150</v>
      </c>
      <c r="B98" s="16" t="s">
        <v>5</v>
      </c>
      <c r="C98" s="16" t="s">
        <v>4</v>
      </c>
      <c r="D98" s="16" t="s">
        <v>104</v>
      </c>
      <c r="E98" s="16"/>
      <c r="F98" s="27">
        <f t="shared" ref="F98:I99" si="18">F99</f>
        <v>16626.400000000001</v>
      </c>
      <c r="G98" s="27">
        <f t="shared" si="18"/>
        <v>0</v>
      </c>
      <c r="H98" s="27">
        <f t="shared" si="18"/>
        <v>16626.400000000001</v>
      </c>
      <c r="I98" s="27">
        <f t="shared" si="18"/>
        <v>16626.400000000001</v>
      </c>
      <c r="J98" s="27">
        <f>J102+J99</f>
        <v>0</v>
      </c>
    </row>
    <row r="99" spans="1:10" ht="93.6" customHeight="1" x14ac:dyDescent="0.2">
      <c r="A99" s="14" t="s">
        <v>43</v>
      </c>
      <c r="B99" s="16" t="s">
        <v>5</v>
      </c>
      <c r="C99" s="16" t="s">
        <v>4</v>
      </c>
      <c r="D99" s="16" t="s">
        <v>104</v>
      </c>
      <c r="E99" s="16" t="s">
        <v>41</v>
      </c>
      <c r="F99" s="27">
        <f t="shared" si="18"/>
        <v>16626.400000000001</v>
      </c>
      <c r="G99" s="27">
        <f t="shared" si="18"/>
        <v>0</v>
      </c>
      <c r="H99" s="27">
        <f t="shared" si="18"/>
        <v>16626.400000000001</v>
      </c>
      <c r="I99" s="27">
        <f t="shared" si="18"/>
        <v>16626.400000000001</v>
      </c>
      <c r="J99" s="27">
        <f>J100</f>
        <v>0</v>
      </c>
    </row>
    <row r="100" spans="1:10" ht="42" customHeight="1" x14ac:dyDescent="0.2">
      <c r="A100" s="14" t="s">
        <v>44</v>
      </c>
      <c r="B100" s="16" t="s">
        <v>5</v>
      </c>
      <c r="C100" s="16" t="s">
        <v>4</v>
      </c>
      <c r="D100" s="16" t="s">
        <v>104</v>
      </c>
      <c r="E100" s="16" t="s">
        <v>42</v>
      </c>
      <c r="F100" s="27">
        <v>16626.400000000001</v>
      </c>
      <c r="G100" s="27">
        <f>0</f>
        <v>0</v>
      </c>
      <c r="H100" s="27">
        <f>F100+G100</f>
        <v>16626.400000000001</v>
      </c>
      <c r="I100" s="27">
        <f>H100</f>
        <v>16626.400000000001</v>
      </c>
      <c r="J100" s="27">
        <v>0</v>
      </c>
    </row>
    <row r="101" spans="1:10" ht="21.6" customHeight="1" x14ac:dyDescent="0.2">
      <c r="A101" s="14" t="s">
        <v>83</v>
      </c>
      <c r="B101" s="16" t="s">
        <v>5</v>
      </c>
      <c r="C101" s="16" t="s">
        <v>4</v>
      </c>
      <c r="D101" s="16" t="s">
        <v>105</v>
      </c>
      <c r="E101" s="16"/>
      <c r="F101" s="27">
        <f t="shared" ref="F101:J102" si="19">F102</f>
        <v>16626.400000000001</v>
      </c>
      <c r="G101" s="27">
        <f t="shared" si="19"/>
        <v>0</v>
      </c>
      <c r="H101" s="27">
        <f t="shared" si="19"/>
        <v>16626.400000000001</v>
      </c>
      <c r="I101" s="27">
        <f t="shared" si="19"/>
        <v>16626.400000000001</v>
      </c>
      <c r="J101" s="27">
        <f t="shared" si="19"/>
        <v>0</v>
      </c>
    </row>
    <row r="102" spans="1:10" ht="27" customHeight="1" x14ac:dyDescent="0.2">
      <c r="A102" s="14" t="s">
        <v>43</v>
      </c>
      <c r="B102" s="16" t="s">
        <v>5</v>
      </c>
      <c r="C102" s="16" t="s">
        <v>4</v>
      </c>
      <c r="D102" s="16" t="s">
        <v>105</v>
      </c>
      <c r="E102" s="16" t="s">
        <v>41</v>
      </c>
      <c r="F102" s="27">
        <f t="shared" si="19"/>
        <v>16626.400000000001</v>
      </c>
      <c r="G102" s="27">
        <f t="shared" si="19"/>
        <v>0</v>
      </c>
      <c r="H102" s="27">
        <f t="shared" si="19"/>
        <v>16626.400000000001</v>
      </c>
      <c r="I102" s="27">
        <f t="shared" si="19"/>
        <v>16626.400000000001</v>
      </c>
      <c r="J102" s="27">
        <f t="shared" si="19"/>
        <v>0</v>
      </c>
    </row>
    <row r="103" spans="1:10" ht="71.45" customHeight="1" x14ac:dyDescent="0.2">
      <c r="A103" s="14" t="s">
        <v>44</v>
      </c>
      <c r="B103" s="15" t="s">
        <v>5</v>
      </c>
      <c r="C103" s="16" t="s">
        <v>4</v>
      </c>
      <c r="D103" s="16" t="s">
        <v>105</v>
      </c>
      <c r="E103" s="15" t="s">
        <v>42</v>
      </c>
      <c r="F103" s="27">
        <v>16626.400000000001</v>
      </c>
      <c r="G103" s="27">
        <f>0</f>
        <v>0</v>
      </c>
      <c r="H103" s="27">
        <f>F103+G103</f>
        <v>16626.400000000001</v>
      </c>
      <c r="I103" s="27">
        <f>H103</f>
        <v>16626.400000000001</v>
      </c>
      <c r="J103" s="27">
        <v>0</v>
      </c>
    </row>
    <row r="104" spans="1:10" ht="87" customHeight="1" x14ac:dyDescent="0.2">
      <c r="A104" s="18" t="s">
        <v>17</v>
      </c>
      <c r="B104" s="19" t="s">
        <v>3</v>
      </c>
      <c r="C104" s="36"/>
      <c r="D104" s="19"/>
      <c r="E104" s="19"/>
      <c r="F104" s="28">
        <f>F105+F111+F117</f>
        <v>2380477</v>
      </c>
      <c r="G104" s="28">
        <f>G105+G111+G117</f>
        <v>373800.93</v>
      </c>
      <c r="H104" s="28">
        <f>H105+H111+H117</f>
        <v>2754277.93</v>
      </c>
      <c r="I104" s="28">
        <f>I105+I111+I117</f>
        <v>2729600.93</v>
      </c>
      <c r="J104" s="28">
        <f>J105</f>
        <v>24677</v>
      </c>
    </row>
    <row r="105" spans="1:10" ht="58.9" customHeight="1" x14ac:dyDescent="0.2">
      <c r="A105" s="38" t="s">
        <v>131</v>
      </c>
      <c r="B105" s="20" t="s">
        <v>3</v>
      </c>
      <c r="C105" s="20" t="s">
        <v>7</v>
      </c>
      <c r="D105" s="20"/>
      <c r="E105" s="20"/>
      <c r="F105" s="28">
        <f>F106</f>
        <v>24677</v>
      </c>
      <c r="G105" s="28">
        <f>G106</f>
        <v>0</v>
      </c>
      <c r="H105" s="28">
        <f>H106</f>
        <v>24677</v>
      </c>
      <c r="I105" s="28">
        <f>I106</f>
        <v>0</v>
      </c>
      <c r="J105" s="28">
        <f>J106</f>
        <v>24677</v>
      </c>
    </row>
    <row r="106" spans="1:10" ht="36" customHeight="1" x14ac:dyDescent="0.2">
      <c r="A106" s="18" t="s">
        <v>132</v>
      </c>
      <c r="B106" s="20" t="s">
        <v>3</v>
      </c>
      <c r="C106" s="20" t="s">
        <v>7</v>
      </c>
      <c r="D106" s="20" t="s">
        <v>96</v>
      </c>
      <c r="E106" s="20"/>
      <c r="F106" s="28">
        <f t="shared" ref="F106:J109" si="20">F107</f>
        <v>24677</v>
      </c>
      <c r="G106" s="28">
        <f t="shared" si="20"/>
        <v>0</v>
      </c>
      <c r="H106" s="28">
        <f t="shared" si="20"/>
        <v>24677</v>
      </c>
      <c r="I106" s="28">
        <f t="shared" si="20"/>
        <v>0</v>
      </c>
      <c r="J106" s="28">
        <f t="shared" si="20"/>
        <v>24677</v>
      </c>
    </row>
    <row r="107" spans="1:10" ht="54.6" customHeight="1" x14ac:dyDescent="0.2">
      <c r="A107" s="12" t="s">
        <v>144</v>
      </c>
      <c r="B107" s="13" t="s">
        <v>3</v>
      </c>
      <c r="C107" s="13" t="s">
        <v>7</v>
      </c>
      <c r="D107" s="13" t="s">
        <v>106</v>
      </c>
      <c r="E107" s="13"/>
      <c r="F107" s="26">
        <f t="shared" ref="F107:H109" si="21">F108</f>
        <v>24677</v>
      </c>
      <c r="G107" s="26">
        <f t="shared" si="21"/>
        <v>0</v>
      </c>
      <c r="H107" s="26">
        <f t="shared" si="21"/>
        <v>24677</v>
      </c>
      <c r="I107" s="26">
        <f t="shared" si="20"/>
        <v>0</v>
      </c>
      <c r="J107" s="26">
        <f t="shared" si="20"/>
        <v>24677</v>
      </c>
    </row>
    <row r="108" spans="1:10" ht="23.45" customHeight="1" x14ac:dyDescent="0.2">
      <c r="A108" s="14" t="s">
        <v>147</v>
      </c>
      <c r="B108" s="16" t="s">
        <v>3</v>
      </c>
      <c r="C108" s="16" t="s">
        <v>7</v>
      </c>
      <c r="D108" s="16" t="s">
        <v>145</v>
      </c>
      <c r="E108" s="16"/>
      <c r="F108" s="27">
        <f t="shared" si="21"/>
        <v>24677</v>
      </c>
      <c r="G108" s="27">
        <f t="shared" si="21"/>
        <v>0</v>
      </c>
      <c r="H108" s="27">
        <f t="shared" si="21"/>
        <v>24677</v>
      </c>
      <c r="I108" s="27">
        <f t="shared" si="20"/>
        <v>0</v>
      </c>
      <c r="J108" s="27">
        <f t="shared" si="20"/>
        <v>24677</v>
      </c>
    </row>
    <row r="109" spans="1:10" ht="30" x14ac:dyDescent="0.2">
      <c r="A109" s="14" t="s">
        <v>54</v>
      </c>
      <c r="B109" s="16" t="s">
        <v>3</v>
      </c>
      <c r="C109" s="16" t="s">
        <v>7</v>
      </c>
      <c r="D109" s="16" t="s">
        <v>145</v>
      </c>
      <c r="E109" s="16" t="s">
        <v>51</v>
      </c>
      <c r="F109" s="27">
        <f t="shared" si="21"/>
        <v>24677</v>
      </c>
      <c r="G109" s="27">
        <f t="shared" si="21"/>
        <v>0</v>
      </c>
      <c r="H109" s="27">
        <f t="shared" si="21"/>
        <v>24677</v>
      </c>
      <c r="I109" s="27">
        <f t="shared" si="20"/>
        <v>0</v>
      </c>
      <c r="J109" s="27">
        <f t="shared" si="20"/>
        <v>24677</v>
      </c>
    </row>
    <row r="110" spans="1:10" ht="52.9" customHeight="1" x14ac:dyDescent="0.2">
      <c r="A110" s="14" t="s">
        <v>53</v>
      </c>
      <c r="B110" s="16" t="s">
        <v>3</v>
      </c>
      <c r="C110" s="16" t="s">
        <v>7</v>
      </c>
      <c r="D110" s="16" t="s">
        <v>145</v>
      </c>
      <c r="E110" s="16" t="s">
        <v>52</v>
      </c>
      <c r="F110" s="27">
        <v>24677</v>
      </c>
      <c r="G110" s="27">
        <v>0</v>
      </c>
      <c r="H110" s="27">
        <f>F110+G110</f>
        <v>24677</v>
      </c>
      <c r="I110" s="27">
        <v>0</v>
      </c>
      <c r="J110" s="27">
        <f>F110</f>
        <v>24677</v>
      </c>
    </row>
    <row r="111" spans="1:10" ht="18" customHeight="1" x14ac:dyDescent="0.2">
      <c r="A111" s="38" t="s">
        <v>20</v>
      </c>
      <c r="B111" s="20" t="s">
        <v>3</v>
      </c>
      <c r="C111" s="20" t="s">
        <v>6</v>
      </c>
      <c r="D111" s="20"/>
      <c r="E111" s="20"/>
      <c r="F111" s="28">
        <f t="shared" ref="F111:J112" si="22">F112</f>
        <v>1732200</v>
      </c>
      <c r="G111" s="28">
        <f t="shared" si="22"/>
        <v>373800.93</v>
      </c>
      <c r="H111" s="28">
        <f t="shared" si="22"/>
        <v>2106000.9300000002</v>
      </c>
      <c r="I111" s="28">
        <f t="shared" si="22"/>
        <v>2106000.9300000002</v>
      </c>
      <c r="J111" s="28">
        <f t="shared" si="22"/>
        <v>0</v>
      </c>
    </row>
    <row r="112" spans="1:10" ht="39" customHeight="1" x14ac:dyDescent="0.2">
      <c r="A112" s="18" t="s">
        <v>111</v>
      </c>
      <c r="B112" s="20" t="s">
        <v>3</v>
      </c>
      <c r="C112" s="20" t="s">
        <v>6</v>
      </c>
      <c r="D112" s="20" t="s">
        <v>89</v>
      </c>
      <c r="E112" s="20"/>
      <c r="F112" s="28">
        <f t="shared" si="22"/>
        <v>1732200</v>
      </c>
      <c r="G112" s="28">
        <f t="shared" si="22"/>
        <v>373800.93</v>
      </c>
      <c r="H112" s="28">
        <f t="shared" si="22"/>
        <v>2106000.9300000002</v>
      </c>
      <c r="I112" s="28">
        <f t="shared" si="22"/>
        <v>2106000.9300000002</v>
      </c>
      <c r="J112" s="28">
        <f t="shared" si="22"/>
        <v>0</v>
      </c>
    </row>
    <row r="113" spans="1:10" ht="53.45" customHeight="1" x14ac:dyDescent="0.2">
      <c r="A113" s="12" t="s">
        <v>78</v>
      </c>
      <c r="B113" s="13" t="s">
        <v>3</v>
      </c>
      <c r="C113" s="13" t="s">
        <v>6</v>
      </c>
      <c r="D113" s="13" t="s">
        <v>90</v>
      </c>
      <c r="E113" s="13"/>
      <c r="F113" s="26">
        <f t="shared" ref="F113:H115" si="23">F114</f>
        <v>1732200</v>
      </c>
      <c r="G113" s="26">
        <f t="shared" si="23"/>
        <v>373800.93</v>
      </c>
      <c r="H113" s="26">
        <f t="shared" si="23"/>
        <v>2106000.9300000002</v>
      </c>
      <c r="I113" s="26">
        <f t="shared" ref="I113:J115" si="24">I114</f>
        <v>2106000.9300000002</v>
      </c>
      <c r="J113" s="26">
        <f t="shared" si="24"/>
        <v>0</v>
      </c>
    </row>
    <row r="114" spans="1:10" ht="21.6" customHeight="1" x14ac:dyDescent="0.2">
      <c r="A114" s="14" t="s">
        <v>92</v>
      </c>
      <c r="B114" s="16" t="s">
        <v>3</v>
      </c>
      <c r="C114" s="16" t="s">
        <v>6</v>
      </c>
      <c r="D114" s="16" t="s">
        <v>91</v>
      </c>
      <c r="E114" s="16"/>
      <c r="F114" s="27">
        <f t="shared" si="23"/>
        <v>1732200</v>
      </c>
      <c r="G114" s="27">
        <f t="shared" si="23"/>
        <v>373800.93</v>
      </c>
      <c r="H114" s="27">
        <f t="shared" si="23"/>
        <v>2106000.9300000002</v>
      </c>
      <c r="I114" s="27">
        <f t="shared" si="24"/>
        <v>2106000.9300000002</v>
      </c>
      <c r="J114" s="27">
        <f t="shared" si="24"/>
        <v>0</v>
      </c>
    </row>
    <row r="115" spans="1:10" ht="67.900000000000006" customHeight="1" x14ac:dyDescent="0.2">
      <c r="A115" s="14" t="s">
        <v>54</v>
      </c>
      <c r="B115" s="16" t="s">
        <v>3</v>
      </c>
      <c r="C115" s="16" t="s">
        <v>6</v>
      </c>
      <c r="D115" s="16" t="s">
        <v>91</v>
      </c>
      <c r="E115" s="16" t="s">
        <v>51</v>
      </c>
      <c r="F115" s="27">
        <f t="shared" si="23"/>
        <v>1732200</v>
      </c>
      <c r="G115" s="27">
        <f t="shared" si="23"/>
        <v>373800.93</v>
      </c>
      <c r="H115" s="27">
        <f t="shared" si="23"/>
        <v>2106000.9300000002</v>
      </c>
      <c r="I115" s="27">
        <f t="shared" si="24"/>
        <v>2106000.9300000002</v>
      </c>
      <c r="J115" s="27">
        <f t="shared" si="24"/>
        <v>0</v>
      </c>
    </row>
    <row r="116" spans="1:10" ht="45" x14ac:dyDescent="0.2">
      <c r="A116" s="14" t="s">
        <v>53</v>
      </c>
      <c r="B116" s="16" t="s">
        <v>3</v>
      </c>
      <c r="C116" s="16" t="s">
        <v>6</v>
      </c>
      <c r="D116" s="16" t="s">
        <v>91</v>
      </c>
      <c r="E116" s="16" t="s">
        <v>52</v>
      </c>
      <c r="F116" s="27">
        <f>1456000+200000+76200</f>
        <v>1732200</v>
      </c>
      <c r="G116" s="27">
        <f>155797.85+218003.08</f>
        <v>373800.93</v>
      </c>
      <c r="H116" s="27">
        <f>F116+G116</f>
        <v>2106000.9300000002</v>
      </c>
      <c r="I116" s="27">
        <f>H116</f>
        <v>2106000.9300000002</v>
      </c>
      <c r="J116" s="27">
        <v>0</v>
      </c>
    </row>
    <row r="117" spans="1:10" ht="21.6" customHeight="1" x14ac:dyDescent="0.2">
      <c r="A117" s="18" t="s">
        <v>13</v>
      </c>
      <c r="B117" s="20" t="s">
        <v>3</v>
      </c>
      <c r="C117" s="20" t="s">
        <v>8</v>
      </c>
      <c r="D117" s="20"/>
      <c r="E117" s="20"/>
      <c r="F117" s="28">
        <f>F118</f>
        <v>623600</v>
      </c>
      <c r="G117" s="28">
        <f>G118</f>
        <v>0</v>
      </c>
      <c r="H117" s="28">
        <f>H118</f>
        <v>623600</v>
      </c>
      <c r="I117" s="28">
        <f>I118</f>
        <v>623600</v>
      </c>
      <c r="J117" s="28">
        <f>J118</f>
        <v>0</v>
      </c>
    </row>
    <row r="118" spans="1:10" ht="36" customHeight="1" x14ac:dyDescent="0.2">
      <c r="A118" s="18" t="s">
        <v>109</v>
      </c>
      <c r="B118" s="20" t="s">
        <v>3</v>
      </c>
      <c r="C118" s="20" t="s">
        <v>8</v>
      </c>
      <c r="D118" s="20" t="s">
        <v>70</v>
      </c>
      <c r="E118" s="20"/>
      <c r="F118" s="28">
        <f>F119+F123</f>
        <v>623600</v>
      </c>
      <c r="G118" s="28">
        <f>G119+G123</f>
        <v>0</v>
      </c>
      <c r="H118" s="28">
        <f>H119+H123</f>
        <v>623600</v>
      </c>
      <c r="I118" s="28">
        <f>I119+I123</f>
        <v>623600</v>
      </c>
      <c r="J118" s="28">
        <f>J119+J123</f>
        <v>0</v>
      </c>
    </row>
    <row r="119" spans="1:10" ht="57" customHeight="1" x14ac:dyDescent="0.2">
      <c r="A119" s="12" t="s">
        <v>74</v>
      </c>
      <c r="B119" s="13" t="s">
        <v>3</v>
      </c>
      <c r="C119" s="13" t="s">
        <v>8</v>
      </c>
      <c r="D119" s="13" t="s">
        <v>69</v>
      </c>
      <c r="E119" s="13"/>
      <c r="F119" s="26">
        <f t="shared" ref="F119:H121" si="25">F120</f>
        <v>193000</v>
      </c>
      <c r="G119" s="26">
        <f t="shared" si="25"/>
        <v>0</v>
      </c>
      <c r="H119" s="26">
        <f t="shared" si="25"/>
        <v>193000</v>
      </c>
      <c r="I119" s="26">
        <f t="shared" ref="I119:J121" si="26">I120</f>
        <v>193000</v>
      </c>
      <c r="J119" s="26">
        <f t="shared" si="26"/>
        <v>0</v>
      </c>
    </row>
    <row r="120" spans="1:10" ht="67.900000000000006" customHeight="1" x14ac:dyDescent="0.2">
      <c r="A120" s="14" t="s">
        <v>65</v>
      </c>
      <c r="B120" s="16" t="s">
        <v>3</v>
      </c>
      <c r="C120" s="16" t="s">
        <v>8</v>
      </c>
      <c r="D120" s="16" t="s">
        <v>61</v>
      </c>
      <c r="E120" s="16"/>
      <c r="F120" s="27">
        <f t="shared" si="25"/>
        <v>193000</v>
      </c>
      <c r="G120" s="27">
        <f t="shared" si="25"/>
        <v>0</v>
      </c>
      <c r="H120" s="27">
        <f t="shared" si="25"/>
        <v>193000</v>
      </c>
      <c r="I120" s="27">
        <f t="shared" si="26"/>
        <v>193000</v>
      </c>
      <c r="J120" s="27">
        <f t="shared" si="26"/>
        <v>0</v>
      </c>
    </row>
    <row r="121" spans="1:10" ht="21" customHeight="1" x14ac:dyDescent="0.2">
      <c r="A121" s="14" t="s">
        <v>54</v>
      </c>
      <c r="B121" s="16" t="s">
        <v>3</v>
      </c>
      <c r="C121" s="16" t="s">
        <v>8</v>
      </c>
      <c r="D121" s="16" t="s">
        <v>61</v>
      </c>
      <c r="E121" s="16" t="s">
        <v>51</v>
      </c>
      <c r="F121" s="27">
        <f t="shared" si="25"/>
        <v>193000</v>
      </c>
      <c r="G121" s="27">
        <f t="shared" si="25"/>
        <v>0</v>
      </c>
      <c r="H121" s="27">
        <f t="shared" si="25"/>
        <v>193000</v>
      </c>
      <c r="I121" s="27">
        <f t="shared" si="26"/>
        <v>193000</v>
      </c>
      <c r="J121" s="27">
        <f t="shared" si="26"/>
        <v>0</v>
      </c>
    </row>
    <row r="122" spans="1:10" ht="36" customHeight="1" x14ac:dyDescent="0.2">
      <c r="A122" s="14" t="s">
        <v>53</v>
      </c>
      <c r="B122" s="16" t="s">
        <v>3</v>
      </c>
      <c r="C122" s="16" t="s">
        <v>8</v>
      </c>
      <c r="D122" s="16" t="s">
        <v>61</v>
      </c>
      <c r="E122" s="16" t="s">
        <v>52</v>
      </c>
      <c r="F122" s="27">
        <f>181000+12000</f>
        <v>193000</v>
      </c>
      <c r="G122" s="27">
        <f>-1100+1100</f>
        <v>0</v>
      </c>
      <c r="H122" s="27">
        <f>F122+G122</f>
        <v>193000</v>
      </c>
      <c r="I122" s="27">
        <f>H122</f>
        <v>193000</v>
      </c>
      <c r="J122" s="27">
        <v>0</v>
      </c>
    </row>
    <row r="123" spans="1:10" ht="48" customHeight="1" x14ac:dyDescent="0.2">
      <c r="A123" s="12" t="s">
        <v>75</v>
      </c>
      <c r="B123" s="13" t="s">
        <v>3</v>
      </c>
      <c r="C123" s="13" t="s">
        <v>8</v>
      </c>
      <c r="D123" s="13" t="s">
        <v>76</v>
      </c>
      <c r="E123" s="13"/>
      <c r="F123" s="26">
        <f>F124+F127</f>
        <v>430600</v>
      </c>
      <c r="G123" s="26">
        <f>G124+G127</f>
        <v>0</v>
      </c>
      <c r="H123" s="26">
        <f>H124+H127</f>
        <v>430600</v>
      </c>
      <c r="I123" s="26">
        <f>I124+I127</f>
        <v>430600</v>
      </c>
      <c r="J123" s="26">
        <f>J124</f>
        <v>0</v>
      </c>
    </row>
    <row r="124" spans="1:10" ht="50.45" customHeight="1" x14ac:dyDescent="0.2">
      <c r="A124" s="14" t="s">
        <v>65</v>
      </c>
      <c r="B124" s="16" t="s">
        <v>3</v>
      </c>
      <c r="C124" s="16" t="s">
        <v>8</v>
      </c>
      <c r="D124" s="16" t="s">
        <v>77</v>
      </c>
      <c r="E124" s="16"/>
      <c r="F124" s="27">
        <f t="shared" ref="F124:I125" si="27">F125</f>
        <v>415000</v>
      </c>
      <c r="G124" s="27">
        <f t="shared" si="27"/>
        <v>0</v>
      </c>
      <c r="H124" s="27">
        <f t="shared" si="27"/>
        <v>415000</v>
      </c>
      <c r="I124" s="27">
        <f t="shared" si="27"/>
        <v>415000</v>
      </c>
      <c r="J124" s="27">
        <f>J125</f>
        <v>0</v>
      </c>
    </row>
    <row r="125" spans="1:10" ht="36.6" customHeight="1" x14ac:dyDescent="0.2">
      <c r="A125" s="14" t="s">
        <v>54</v>
      </c>
      <c r="B125" s="16" t="s">
        <v>3</v>
      </c>
      <c r="C125" s="16" t="s">
        <v>8</v>
      </c>
      <c r="D125" s="16" t="s">
        <v>77</v>
      </c>
      <c r="E125" s="16" t="s">
        <v>51</v>
      </c>
      <c r="F125" s="27">
        <f t="shared" si="27"/>
        <v>415000</v>
      </c>
      <c r="G125" s="27">
        <f t="shared" si="27"/>
        <v>0</v>
      </c>
      <c r="H125" s="27">
        <f t="shared" si="27"/>
        <v>415000</v>
      </c>
      <c r="I125" s="27">
        <f t="shared" si="27"/>
        <v>415000</v>
      </c>
      <c r="J125" s="27">
        <f>J126</f>
        <v>0</v>
      </c>
    </row>
    <row r="126" spans="1:10" ht="51.6" customHeight="1" x14ac:dyDescent="0.2">
      <c r="A126" s="14" t="s">
        <v>53</v>
      </c>
      <c r="B126" s="16" t="s">
        <v>3</v>
      </c>
      <c r="C126" s="16" t="s">
        <v>8</v>
      </c>
      <c r="D126" s="16" t="s">
        <v>77</v>
      </c>
      <c r="E126" s="16" t="s">
        <v>52</v>
      </c>
      <c r="F126" s="27">
        <f>415000</f>
        <v>415000</v>
      </c>
      <c r="G126" s="27">
        <f>0</f>
        <v>0</v>
      </c>
      <c r="H126" s="27">
        <f>F126+G126</f>
        <v>415000</v>
      </c>
      <c r="I126" s="27">
        <f>H126</f>
        <v>415000</v>
      </c>
      <c r="J126" s="27">
        <v>0</v>
      </c>
    </row>
    <row r="127" spans="1:10" ht="24" customHeight="1" x14ac:dyDescent="0.2">
      <c r="A127" s="14" t="s">
        <v>99</v>
      </c>
      <c r="B127" s="16" t="s">
        <v>3</v>
      </c>
      <c r="C127" s="16" t="s">
        <v>8</v>
      </c>
      <c r="D127" s="16" t="s">
        <v>100</v>
      </c>
      <c r="E127" s="16"/>
      <c r="F127" s="27">
        <f t="shared" ref="F127:J128" si="28">F128</f>
        <v>15600</v>
      </c>
      <c r="G127" s="27">
        <f t="shared" si="28"/>
        <v>0</v>
      </c>
      <c r="H127" s="27">
        <f t="shared" si="28"/>
        <v>15600</v>
      </c>
      <c r="I127" s="27">
        <f t="shared" si="28"/>
        <v>15600</v>
      </c>
      <c r="J127" s="27">
        <f t="shared" si="28"/>
        <v>0</v>
      </c>
    </row>
    <row r="128" spans="1:10" ht="27.6" customHeight="1" x14ac:dyDescent="0.2">
      <c r="A128" s="14" t="s">
        <v>54</v>
      </c>
      <c r="B128" s="16" t="s">
        <v>3</v>
      </c>
      <c r="C128" s="16" t="s">
        <v>8</v>
      </c>
      <c r="D128" s="16" t="s">
        <v>100</v>
      </c>
      <c r="E128" s="16" t="s">
        <v>51</v>
      </c>
      <c r="F128" s="27">
        <f t="shared" si="28"/>
        <v>15600</v>
      </c>
      <c r="G128" s="27">
        <f t="shared" si="28"/>
        <v>0</v>
      </c>
      <c r="H128" s="27">
        <f t="shared" si="28"/>
        <v>15600</v>
      </c>
      <c r="I128" s="27">
        <f t="shared" si="28"/>
        <v>15600</v>
      </c>
      <c r="J128" s="27">
        <f t="shared" si="28"/>
        <v>0</v>
      </c>
    </row>
    <row r="129" spans="1:10" ht="58.15" customHeight="1" x14ac:dyDescent="0.2">
      <c r="A129" s="14" t="s">
        <v>53</v>
      </c>
      <c r="B129" s="16" t="s">
        <v>3</v>
      </c>
      <c r="C129" s="16" t="s">
        <v>8</v>
      </c>
      <c r="D129" s="16" t="s">
        <v>100</v>
      </c>
      <c r="E129" s="16" t="s">
        <v>52</v>
      </c>
      <c r="F129" s="27">
        <f>15.6*1000</f>
        <v>15600</v>
      </c>
      <c r="G129" s="27">
        <v>0</v>
      </c>
      <c r="H129" s="27">
        <f>F129+G129</f>
        <v>15600</v>
      </c>
      <c r="I129" s="27">
        <f>H129</f>
        <v>15600</v>
      </c>
      <c r="J129" s="27">
        <v>0</v>
      </c>
    </row>
    <row r="130" spans="1:10" ht="54.6" customHeight="1" x14ac:dyDescent="0.2">
      <c r="A130" s="38" t="s">
        <v>16</v>
      </c>
      <c r="B130" s="20" t="s">
        <v>7</v>
      </c>
      <c r="C130" s="16"/>
      <c r="D130" s="20"/>
      <c r="E130" s="20"/>
      <c r="F130" s="28">
        <f>F131+F147</f>
        <v>11048625</v>
      </c>
      <c r="G130" s="28">
        <f>G131+G147</f>
        <v>17710000</v>
      </c>
      <c r="H130" s="28">
        <f>H131+H147</f>
        <v>28758625</v>
      </c>
      <c r="I130" s="28">
        <f>I131+I147</f>
        <v>28758625</v>
      </c>
      <c r="J130" s="28">
        <f>J131+J147</f>
        <v>0</v>
      </c>
    </row>
    <row r="131" spans="1:10" ht="25.9" customHeight="1" x14ac:dyDescent="0.2">
      <c r="A131" s="38" t="s">
        <v>14</v>
      </c>
      <c r="B131" s="20" t="s">
        <v>7</v>
      </c>
      <c r="C131" s="20" t="s">
        <v>1</v>
      </c>
      <c r="D131" s="20"/>
      <c r="E131" s="20"/>
      <c r="F131" s="28">
        <f t="shared" ref="F131:J133" si="29">F132</f>
        <v>459000</v>
      </c>
      <c r="G131" s="28">
        <f t="shared" si="29"/>
        <v>17014000</v>
      </c>
      <c r="H131" s="28">
        <f t="shared" si="29"/>
        <v>17473000</v>
      </c>
      <c r="I131" s="28">
        <f t="shared" si="29"/>
        <v>17473000</v>
      </c>
      <c r="J131" s="28">
        <f t="shared" si="29"/>
        <v>0</v>
      </c>
    </row>
    <row r="132" spans="1:10" ht="54" customHeight="1" x14ac:dyDescent="0.2">
      <c r="A132" s="18" t="s">
        <v>112</v>
      </c>
      <c r="B132" s="20" t="s">
        <v>7</v>
      </c>
      <c r="C132" s="20" t="s">
        <v>1</v>
      </c>
      <c r="D132" s="20" t="s">
        <v>95</v>
      </c>
      <c r="E132" s="20"/>
      <c r="F132" s="28">
        <f>F133+F137</f>
        <v>459000</v>
      </c>
      <c r="G132" s="28">
        <f t="shared" ref="G132:J132" si="30">G133+G137</f>
        <v>17014000</v>
      </c>
      <c r="H132" s="28">
        <f t="shared" si="30"/>
        <v>17473000</v>
      </c>
      <c r="I132" s="28">
        <f t="shared" si="30"/>
        <v>17473000</v>
      </c>
      <c r="J132" s="28">
        <f t="shared" si="30"/>
        <v>0</v>
      </c>
    </row>
    <row r="133" spans="1:10" ht="101.45" customHeight="1" x14ac:dyDescent="0.2">
      <c r="A133" s="12" t="s">
        <v>194</v>
      </c>
      <c r="B133" s="13" t="s">
        <v>7</v>
      </c>
      <c r="C133" s="13" t="s">
        <v>1</v>
      </c>
      <c r="D133" s="13" t="s">
        <v>192</v>
      </c>
      <c r="E133" s="13"/>
      <c r="F133" s="26">
        <f>F134</f>
        <v>0</v>
      </c>
      <c r="G133" s="26">
        <f t="shared" si="29"/>
        <v>10000</v>
      </c>
      <c r="H133" s="26">
        <f t="shared" si="29"/>
        <v>10000</v>
      </c>
      <c r="I133" s="26">
        <f t="shared" si="29"/>
        <v>10000</v>
      </c>
      <c r="J133" s="26">
        <f t="shared" si="29"/>
        <v>0</v>
      </c>
    </row>
    <row r="134" spans="1:10" ht="24" customHeight="1" x14ac:dyDescent="0.2">
      <c r="A134" s="14" t="s">
        <v>65</v>
      </c>
      <c r="B134" s="16" t="s">
        <v>7</v>
      </c>
      <c r="C134" s="16" t="s">
        <v>1</v>
      </c>
      <c r="D134" s="16" t="s">
        <v>193</v>
      </c>
      <c r="E134" s="16"/>
      <c r="F134" s="27">
        <f>F135</f>
        <v>0</v>
      </c>
      <c r="G134" s="27">
        <f>G135</f>
        <v>10000</v>
      </c>
      <c r="H134" s="27">
        <f>F134+G134</f>
        <v>10000</v>
      </c>
      <c r="I134" s="27">
        <f>H134</f>
        <v>10000</v>
      </c>
      <c r="J134" s="27">
        <f>J135</f>
        <v>0</v>
      </c>
    </row>
    <row r="135" spans="1:10" ht="70.900000000000006" customHeight="1" x14ac:dyDescent="0.2">
      <c r="A135" s="14" t="s">
        <v>54</v>
      </c>
      <c r="B135" s="16" t="s">
        <v>7</v>
      </c>
      <c r="C135" s="16" t="s">
        <v>1</v>
      </c>
      <c r="D135" s="16" t="s">
        <v>193</v>
      </c>
      <c r="E135" s="16" t="s">
        <v>51</v>
      </c>
      <c r="F135" s="27">
        <f>F136</f>
        <v>0</v>
      </c>
      <c r="G135" s="27">
        <f>G136</f>
        <v>10000</v>
      </c>
      <c r="H135" s="27">
        <f>H136</f>
        <v>10000</v>
      </c>
      <c r="I135" s="27">
        <f>I136</f>
        <v>10000</v>
      </c>
      <c r="J135" s="27">
        <f>J136</f>
        <v>0</v>
      </c>
    </row>
    <row r="136" spans="1:10" ht="43.15" customHeight="1" x14ac:dyDescent="0.2">
      <c r="A136" s="14" t="s">
        <v>53</v>
      </c>
      <c r="B136" s="16" t="s">
        <v>7</v>
      </c>
      <c r="C136" s="16" t="s">
        <v>1</v>
      </c>
      <c r="D136" s="16" t="s">
        <v>193</v>
      </c>
      <c r="E136" s="16" t="s">
        <v>52</v>
      </c>
      <c r="F136" s="27">
        <v>0</v>
      </c>
      <c r="G136" s="27">
        <v>10000</v>
      </c>
      <c r="H136" s="27">
        <f>F136+G136</f>
        <v>10000</v>
      </c>
      <c r="I136" s="27">
        <f>H136</f>
        <v>10000</v>
      </c>
      <c r="J136" s="27">
        <v>0</v>
      </c>
    </row>
    <row r="137" spans="1:10" ht="47.45" customHeight="1" x14ac:dyDescent="0.2">
      <c r="A137" s="12" t="s">
        <v>68</v>
      </c>
      <c r="B137" s="13" t="s">
        <v>7</v>
      </c>
      <c r="C137" s="13" t="s">
        <v>1</v>
      </c>
      <c r="D137" s="13" t="s">
        <v>94</v>
      </c>
      <c r="E137" s="13"/>
      <c r="F137" s="26">
        <f>F138+F141+F144</f>
        <v>459000</v>
      </c>
      <c r="G137" s="26">
        <f t="shared" ref="G137:J137" si="31">G138+G141+G144</f>
        <v>17004000</v>
      </c>
      <c r="H137" s="26">
        <f t="shared" si="31"/>
        <v>17463000</v>
      </c>
      <c r="I137" s="26">
        <f t="shared" si="31"/>
        <v>17463000</v>
      </c>
      <c r="J137" s="26">
        <f t="shared" si="31"/>
        <v>0</v>
      </c>
    </row>
    <row r="138" spans="1:10" ht="36" customHeight="1" x14ac:dyDescent="0.2">
      <c r="A138" s="14" t="s">
        <v>65</v>
      </c>
      <c r="B138" s="16" t="s">
        <v>7</v>
      </c>
      <c r="C138" s="16" t="s">
        <v>1</v>
      </c>
      <c r="D138" s="16" t="s">
        <v>93</v>
      </c>
      <c r="E138" s="16"/>
      <c r="F138" s="27">
        <f>F139</f>
        <v>459000</v>
      </c>
      <c r="G138" s="27">
        <f>G139</f>
        <v>134000</v>
      </c>
      <c r="H138" s="27">
        <f>F138+G138</f>
        <v>593000</v>
      </c>
      <c r="I138" s="27">
        <f>H138</f>
        <v>593000</v>
      </c>
      <c r="J138" s="27">
        <f>J139</f>
        <v>0</v>
      </c>
    </row>
    <row r="139" spans="1:10" ht="52.9" customHeight="1" x14ac:dyDescent="0.2">
      <c r="A139" s="14" t="s">
        <v>54</v>
      </c>
      <c r="B139" s="16" t="s">
        <v>7</v>
      </c>
      <c r="C139" s="16" t="s">
        <v>1</v>
      </c>
      <c r="D139" s="16" t="s">
        <v>93</v>
      </c>
      <c r="E139" s="16" t="s">
        <v>51</v>
      </c>
      <c r="F139" s="27">
        <f>F140</f>
        <v>459000</v>
      </c>
      <c r="G139" s="27">
        <f>G140</f>
        <v>134000</v>
      </c>
      <c r="H139" s="27">
        <f>H140</f>
        <v>593000</v>
      </c>
      <c r="I139" s="27">
        <f>I140</f>
        <v>593000</v>
      </c>
      <c r="J139" s="27">
        <f>J140</f>
        <v>0</v>
      </c>
    </row>
    <row r="140" spans="1:10" ht="36.6" customHeight="1" x14ac:dyDescent="0.2">
      <c r="A140" s="14" t="s">
        <v>53</v>
      </c>
      <c r="B140" s="16" t="s">
        <v>7</v>
      </c>
      <c r="C140" s="16" t="s">
        <v>1</v>
      </c>
      <c r="D140" s="16" t="s">
        <v>93</v>
      </c>
      <c r="E140" s="16" t="s">
        <v>52</v>
      </c>
      <c r="F140" s="27">
        <f>420000+39000</f>
        <v>459000</v>
      </c>
      <c r="G140" s="27">
        <f>30000+12000+92000</f>
        <v>134000</v>
      </c>
      <c r="H140" s="27">
        <f>F140+G140</f>
        <v>593000</v>
      </c>
      <c r="I140" s="27">
        <f>H140</f>
        <v>593000</v>
      </c>
      <c r="J140" s="27">
        <v>0</v>
      </c>
    </row>
    <row r="141" spans="1:10" ht="190.9" customHeight="1" x14ac:dyDescent="0.2">
      <c r="A141" s="14" t="s">
        <v>201</v>
      </c>
      <c r="B141" s="16" t="s">
        <v>7</v>
      </c>
      <c r="C141" s="16" t="s">
        <v>1</v>
      </c>
      <c r="D141" s="16" t="s">
        <v>195</v>
      </c>
      <c r="E141" s="16"/>
      <c r="F141" s="27">
        <f>F142</f>
        <v>0</v>
      </c>
      <c r="G141" s="27">
        <f>G142</f>
        <v>15014300</v>
      </c>
      <c r="H141" s="27">
        <f>F141+G141</f>
        <v>15014300</v>
      </c>
      <c r="I141" s="27">
        <f>H141</f>
        <v>15014300</v>
      </c>
      <c r="J141" s="27">
        <f>J142</f>
        <v>0</v>
      </c>
    </row>
    <row r="142" spans="1:10" ht="38.450000000000003" customHeight="1" x14ac:dyDescent="0.2">
      <c r="A142" s="14" t="s">
        <v>196</v>
      </c>
      <c r="B142" s="16" t="s">
        <v>7</v>
      </c>
      <c r="C142" s="16" t="s">
        <v>1</v>
      </c>
      <c r="D142" s="16" t="s">
        <v>195</v>
      </c>
      <c r="E142" s="16" t="s">
        <v>197</v>
      </c>
      <c r="F142" s="27">
        <f>F143</f>
        <v>0</v>
      </c>
      <c r="G142" s="27">
        <f>G143</f>
        <v>15014300</v>
      </c>
      <c r="H142" s="27">
        <f>H143</f>
        <v>15014300</v>
      </c>
      <c r="I142" s="27">
        <f>I143</f>
        <v>15014300</v>
      </c>
      <c r="J142" s="27">
        <f>J143</f>
        <v>0</v>
      </c>
    </row>
    <row r="143" spans="1:10" ht="56.45" customHeight="1" x14ac:dyDescent="0.2">
      <c r="A143" s="14" t="s">
        <v>198</v>
      </c>
      <c r="B143" s="16" t="s">
        <v>7</v>
      </c>
      <c r="C143" s="16" t="s">
        <v>1</v>
      </c>
      <c r="D143" s="16" t="s">
        <v>195</v>
      </c>
      <c r="E143" s="16" t="s">
        <v>199</v>
      </c>
      <c r="F143" s="27">
        <v>0</v>
      </c>
      <c r="G143" s="27">
        <v>15014300</v>
      </c>
      <c r="H143" s="27">
        <f>F143+G143</f>
        <v>15014300</v>
      </c>
      <c r="I143" s="27">
        <f>H143</f>
        <v>15014300</v>
      </c>
      <c r="J143" s="27">
        <v>0</v>
      </c>
    </row>
    <row r="144" spans="1:10" ht="183" customHeight="1" x14ac:dyDescent="0.2">
      <c r="A144" s="14" t="s">
        <v>202</v>
      </c>
      <c r="B144" s="16" t="s">
        <v>7</v>
      </c>
      <c r="C144" s="16" t="s">
        <v>1</v>
      </c>
      <c r="D144" s="16" t="s">
        <v>200</v>
      </c>
      <c r="E144" s="16"/>
      <c r="F144" s="27">
        <f>F145</f>
        <v>0</v>
      </c>
      <c r="G144" s="27">
        <f>G145</f>
        <v>1855700</v>
      </c>
      <c r="H144" s="27">
        <f>F144+G144</f>
        <v>1855700</v>
      </c>
      <c r="I144" s="27">
        <f>H144</f>
        <v>1855700</v>
      </c>
      <c r="J144" s="27">
        <f>J145</f>
        <v>0</v>
      </c>
    </row>
    <row r="145" spans="1:10" ht="51" customHeight="1" x14ac:dyDescent="0.2">
      <c r="A145" s="14" t="s">
        <v>196</v>
      </c>
      <c r="B145" s="16" t="s">
        <v>7</v>
      </c>
      <c r="C145" s="16" t="s">
        <v>1</v>
      </c>
      <c r="D145" s="16" t="s">
        <v>200</v>
      </c>
      <c r="E145" s="16" t="s">
        <v>197</v>
      </c>
      <c r="F145" s="27">
        <f>F146</f>
        <v>0</v>
      </c>
      <c r="G145" s="27">
        <f>G146</f>
        <v>1855700</v>
      </c>
      <c r="H145" s="27">
        <f>H146</f>
        <v>1855700</v>
      </c>
      <c r="I145" s="27">
        <f>I146</f>
        <v>1855700</v>
      </c>
      <c r="J145" s="27">
        <f>J146</f>
        <v>0</v>
      </c>
    </row>
    <row r="146" spans="1:10" ht="38.450000000000003" customHeight="1" x14ac:dyDescent="0.2">
      <c r="A146" s="14" t="s">
        <v>198</v>
      </c>
      <c r="B146" s="16" t="s">
        <v>7</v>
      </c>
      <c r="C146" s="16" t="s">
        <v>1</v>
      </c>
      <c r="D146" s="16" t="s">
        <v>200</v>
      </c>
      <c r="E146" s="16" t="s">
        <v>199</v>
      </c>
      <c r="F146" s="27">
        <v>0</v>
      </c>
      <c r="G146" s="27">
        <v>1855700</v>
      </c>
      <c r="H146" s="27">
        <f>F146+G146</f>
        <v>1855700</v>
      </c>
      <c r="I146" s="27">
        <f>H146</f>
        <v>1855700</v>
      </c>
      <c r="J146" s="27">
        <v>0</v>
      </c>
    </row>
    <row r="147" spans="1:10" ht="48.6" customHeight="1" x14ac:dyDescent="0.2">
      <c r="A147" s="18" t="s">
        <v>19</v>
      </c>
      <c r="B147" s="20" t="s">
        <v>7</v>
      </c>
      <c r="C147" s="20" t="s">
        <v>5</v>
      </c>
      <c r="D147" s="20"/>
      <c r="E147" s="20"/>
      <c r="F147" s="28">
        <f>F148</f>
        <v>10589625</v>
      </c>
      <c r="G147" s="28">
        <f>G148</f>
        <v>696000</v>
      </c>
      <c r="H147" s="28">
        <f>H148</f>
        <v>11285625</v>
      </c>
      <c r="I147" s="28">
        <f>I148</f>
        <v>11285625</v>
      </c>
      <c r="J147" s="28">
        <f>J148</f>
        <v>0</v>
      </c>
    </row>
    <row r="148" spans="1:10" ht="36" customHeight="1" x14ac:dyDescent="0.2">
      <c r="A148" s="21" t="s">
        <v>132</v>
      </c>
      <c r="B148" s="20" t="s">
        <v>7</v>
      </c>
      <c r="C148" s="20" t="s">
        <v>5</v>
      </c>
      <c r="D148" s="20" t="s">
        <v>96</v>
      </c>
      <c r="E148" s="20"/>
      <c r="F148" s="28">
        <f>F149+F157+F153</f>
        <v>10589625</v>
      </c>
      <c r="G148" s="28">
        <f>G149+G153</f>
        <v>696000</v>
      </c>
      <c r="H148" s="28">
        <f>H149+H157+H153</f>
        <v>11285625</v>
      </c>
      <c r="I148" s="28">
        <f>I149+I157+I153</f>
        <v>11285625</v>
      </c>
      <c r="J148" s="28">
        <f>J157+J153</f>
        <v>0</v>
      </c>
    </row>
    <row r="149" spans="1:10" ht="35.450000000000003" customHeight="1" x14ac:dyDescent="0.2">
      <c r="A149" s="12" t="s">
        <v>151</v>
      </c>
      <c r="B149" s="13" t="s">
        <v>7</v>
      </c>
      <c r="C149" s="13" t="s">
        <v>5</v>
      </c>
      <c r="D149" s="29" t="s">
        <v>152</v>
      </c>
      <c r="E149" s="13"/>
      <c r="F149" s="26">
        <f>F150</f>
        <v>7589625</v>
      </c>
      <c r="G149" s="26">
        <f>G150+G157</f>
        <v>0</v>
      </c>
      <c r="H149" s="26">
        <f>H150</f>
        <v>7589625</v>
      </c>
      <c r="I149" s="26">
        <f>I150</f>
        <v>7589625</v>
      </c>
      <c r="J149" s="26">
        <f>J150+J157</f>
        <v>0</v>
      </c>
    </row>
    <row r="150" spans="1:10" ht="54" customHeight="1" x14ac:dyDescent="0.2">
      <c r="A150" s="14" t="s">
        <v>173</v>
      </c>
      <c r="B150" s="16" t="s">
        <v>7</v>
      </c>
      <c r="C150" s="16" t="s">
        <v>5</v>
      </c>
      <c r="D150" s="29" t="s">
        <v>158</v>
      </c>
      <c r="E150" s="16"/>
      <c r="F150" s="27">
        <f t="shared" ref="F150:J151" si="32">F151</f>
        <v>7589625</v>
      </c>
      <c r="G150" s="27">
        <f t="shared" si="32"/>
        <v>0</v>
      </c>
      <c r="H150" s="27">
        <f t="shared" si="32"/>
        <v>7589625</v>
      </c>
      <c r="I150" s="27">
        <f t="shared" si="32"/>
        <v>7589625</v>
      </c>
      <c r="J150" s="27">
        <f t="shared" si="32"/>
        <v>0</v>
      </c>
    </row>
    <row r="151" spans="1:10" ht="31.9" customHeight="1" x14ac:dyDescent="0.2">
      <c r="A151" s="14" t="s">
        <v>54</v>
      </c>
      <c r="B151" s="16" t="s">
        <v>7</v>
      </c>
      <c r="C151" s="16" t="s">
        <v>5</v>
      </c>
      <c r="D151" s="29" t="s">
        <v>158</v>
      </c>
      <c r="E151" s="16" t="s">
        <v>51</v>
      </c>
      <c r="F151" s="27">
        <f t="shared" si="32"/>
        <v>7589625</v>
      </c>
      <c r="G151" s="27">
        <f t="shared" si="32"/>
        <v>0</v>
      </c>
      <c r="H151" s="27">
        <f t="shared" si="32"/>
        <v>7589625</v>
      </c>
      <c r="I151" s="27">
        <f t="shared" si="32"/>
        <v>7589625</v>
      </c>
      <c r="J151" s="27">
        <f t="shared" si="32"/>
        <v>0</v>
      </c>
    </row>
    <row r="152" spans="1:10" ht="45" x14ac:dyDescent="0.2">
      <c r="A152" s="14" t="s">
        <v>53</v>
      </c>
      <c r="B152" s="16" t="s">
        <v>7</v>
      </c>
      <c r="C152" s="16" t="s">
        <v>5</v>
      </c>
      <c r="D152" s="29" t="s">
        <v>158</v>
      </c>
      <c r="E152" s="16" t="s">
        <v>52</v>
      </c>
      <c r="F152" s="27">
        <f>3703700+2368000+1517925</f>
        <v>7589625</v>
      </c>
      <c r="G152" s="27">
        <v>0</v>
      </c>
      <c r="H152" s="27">
        <f>F152+G152</f>
        <v>7589625</v>
      </c>
      <c r="I152" s="27">
        <f>H152</f>
        <v>7589625</v>
      </c>
      <c r="J152" s="27">
        <v>0</v>
      </c>
    </row>
    <row r="153" spans="1:10" ht="85.9" customHeight="1" x14ac:dyDescent="0.2">
      <c r="A153" s="12" t="s">
        <v>97</v>
      </c>
      <c r="B153" s="13" t="s">
        <v>7</v>
      </c>
      <c r="C153" s="13" t="s">
        <v>5</v>
      </c>
      <c r="D153" s="13" t="s">
        <v>106</v>
      </c>
      <c r="E153" s="13"/>
      <c r="F153" s="26">
        <f t="shared" ref="F153:J155" si="33">F154</f>
        <v>1780000</v>
      </c>
      <c r="G153" s="26">
        <f t="shared" si="33"/>
        <v>696000</v>
      </c>
      <c r="H153" s="26">
        <f t="shared" si="33"/>
        <v>2476000</v>
      </c>
      <c r="I153" s="26">
        <f t="shared" si="33"/>
        <v>2476000</v>
      </c>
      <c r="J153" s="26">
        <f t="shared" si="33"/>
        <v>0</v>
      </c>
    </row>
    <row r="154" spans="1:10" ht="170.45" customHeight="1" x14ac:dyDescent="0.2">
      <c r="A154" s="14" t="s">
        <v>65</v>
      </c>
      <c r="B154" s="16" t="s">
        <v>7</v>
      </c>
      <c r="C154" s="16" t="s">
        <v>5</v>
      </c>
      <c r="D154" s="16" t="s">
        <v>107</v>
      </c>
      <c r="E154" s="16"/>
      <c r="F154" s="27">
        <f t="shared" si="33"/>
        <v>1780000</v>
      </c>
      <c r="G154" s="27">
        <f t="shared" si="33"/>
        <v>696000</v>
      </c>
      <c r="H154" s="27">
        <f t="shared" si="33"/>
        <v>2476000</v>
      </c>
      <c r="I154" s="27">
        <f t="shared" si="33"/>
        <v>2476000</v>
      </c>
      <c r="J154" s="27">
        <f t="shared" si="33"/>
        <v>0</v>
      </c>
    </row>
    <row r="155" spans="1:10" ht="63.6" customHeight="1" x14ac:dyDescent="0.2">
      <c r="A155" s="14" t="s">
        <v>54</v>
      </c>
      <c r="B155" s="16" t="s">
        <v>7</v>
      </c>
      <c r="C155" s="16" t="s">
        <v>5</v>
      </c>
      <c r="D155" s="16" t="s">
        <v>107</v>
      </c>
      <c r="E155" s="16" t="s">
        <v>51</v>
      </c>
      <c r="F155" s="27">
        <f t="shared" si="33"/>
        <v>1780000</v>
      </c>
      <c r="G155" s="27">
        <f t="shared" si="33"/>
        <v>696000</v>
      </c>
      <c r="H155" s="27">
        <f t="shared" si="33"/>
        <v>2476000</v>
      </c>
      <c r="I155" s="27">
        <f t="shared" si="33"/>
        <v>2476000</v>
      </c>
      <c r="J155" s="27">
        <f t="shared" si="33"/>
        <v>0</v>
      </c>
    </row>
    <row r="156" spans="1:10" ht="39" customHeight="1" x14ac:dyDescent="0.2">
      <c r="A156" s="14" t="s">
        <v>53</v>
      </c>
      <c r="B156" s="16" t="s">
        <v>7</v>
      </c>
      <c r="C156" s="16" t="s">
        <v>5</v>
      </c>
      <c r="D156" s="16" t="s">
        <v>107</v>
      </c>
      <c r="E156" s="16" t="s">
        <v>52</v>
      </c>
      <c r="F156" s="27">
        <f>1100000+200000+480000</f>
        <v>1780000</v>
      </c>
      <c r="G156" s="27">
        <f>50000+20000+50000+60000+16000+500000</f>
        <v>696000</v>
      </c>
      <c r="H156" s="27">
        <f>F156+G156</f>
        <v>2476000</v>
      </c>
      <c r="I156" s="27">
        <f>H156</f>
        <v>2476000</v>
      </c>
      <c r="J156" s="27">
        <v>0</v>
      </c>
    </row>
    <row r="157" spans="1:10" ht="57" customHeight="1" x14ac:dyDescent="0.2">
      <c r="A157" s="12" t="s">
        <v>164</v>
      </c>
      <c r="B157" s="13" t="s">
        <v>7</v>
      </c>
      <c r="C157" s="13" t="s">
        <v>5</v>
      </c>
      <c r="D157" s="13" t="s">
        <v>165</v>
      </c>
      <c r="E157" s="13"/>
      <c r="F157" s="26">
        <f>F158+F161</f>
        <v>1220000</v>
      </c>
      <c r="G157" s="26">
        <f>G158+G161</f>
        <v>0</v>
      </c>
      <c r="H157" s="26">
        <f>H158+H161</f>
        <v>1220000</v>
      </c>
      <c r="I157" s="26">
        <f>I158+I161</f>
        <v>1220000</v>
      </c>
      <c r="J157" s="26">
        <f>J158+J161</f>
        <v>0</v>
      </c>
    </row>
    <row r="158" spans="1:10" ht="21.6" customHeight="1" x14ac:dyDescent="0.2">
      <c r="A158" s="14" t="s">
        <v>174</v>
      </c>
      <c r="B158" s="16" t="s">
        <v>7</v>
      </c>
      <c r="C158" s="16" t="s">
        <v>5</v>
      </c>
      <c r="D158" s="16" t="s">
        <v>166</v>
      </c>
      <c r="E158" s="16"/>
      <c r="F158" s="27">
        <f t="shared" ref="F158:J159" si="34">F159</f>
        <v>900000</v>
      </c>
      <c r="G158" s="27">
        <f t="shared" si="34"/>
        <v>0</v>
      </c>
      <c r="H158" s="27">
        <f t="shared" si="34"/>
        <v>900000</v>
      </c>
      <c r="I158" s="27">
        <f t="shared" si="34"/>
        <v>900000</v>
      </c>
      <c r="J158" s="27">
        <f t="shared" si="34"/>
        <v>0</v>
      </c>
    </row>
    <row r="159" spans="1:10" ht="28.15" customHeight="1" x14ac:dyDescent="0.2">
      <c r="A159" s="14" t="s">
        <v>54</v>
      </c>
      <c r="B159" s="16" t="s">
        <v>7</v>
      </c>
      <c r="C159" s="16" t="s">
        <v>5</v>
      </c>
      <c r="D159" s="16" t="s">
        <v>166</v>
      </c>
      <c r="E159" s="16" t="s">
        <v>51</v>
      </c>
      <c r="F159" s="27">
        <f t="shared" si="34"/>
        <v>900000</v>
      </c>
      <c r="G159" s="27">
        <f t="shared" si="34"/>
        <v>0</v>
      </c>
      <c r="H159" s="27">
        <f t="shared" si="34"/>
        <v>900000</v>
      </c>
      <c r="I159" s="27">
        <f t="shared" si="34"/>
        <v>900000</v>
      </c>
      <c r="J159" s="27">
        <f t="shared" si="34"/>
        <v>0</v>
      </c>
    </row>
    <row r="160" spans="1:10" ht="45" x14ac:dyDescent="0.2">
      <c r="A160" s="14" t="s">
        <v>53</v>
      </c>
      <c r="B160" s="16" t="s">
        <v>7</v>
      </c>
      <c r="C160" s="16" t="s">
        <v>5</v>
      </c>
      <c r="D160" s="16" t="s">
        <v>166</v>
      </c>
      <c r="E160" s="16" t="s">
        <v>52</v>
      </c>
      <c r="F160" s="27">
        <v>900000</v>
      </c>
      <c r="G160" s="27">
        <f>0</f>
        <v>0</v>
      </c>
      <c r="H160" s="27">
        <f>F160+G160</f>
        <v>900000</v>
      </c>
      <c r="I160" s="27">
        <f>H160</f>
        <v>900000</v>
      </c>
      <c r="J160" s="27">
        <v>0</v>
      </c>
    </row>
    <row r="161" spans="1:10" ht="36.6" customHeight="1" x14ac:dyDescent="0.2">
      <c r="A161" s="14" t="s">
        <v>175</v>
      </c>
      <c r="B161" s="16" t="s">
        <v>7</v>
      </c>
      <c r="C161" s="16" t="s">
        <v>5</v>
      </c>
      <c r="D161" s="16" t="s">
        <v>167</v>
      </c>
      <c r="E161" s="16"/>
      <c r="F161" s="27">
        <f t="shared" ref="F161:J162" si="35">F162</f>
        <v>320000</v>
      </c>
      <c r="G161" s="27">
        <f t="shared" si="35"/>
        <v>0</v>
      </c>
      <c r="H161" s="27">
        <f t="shared" si="35"/>
        <v>320000</v>
      </c>
      <c r="I161" s="27">
        <f t="shared" si="35"/>
        <v>320000</v>
      </c>
      <c r="J161" s="27">
        <f t="shared" si="35"/>
        <v>0</v>
      </c>
    </row>
    <row r="162" spans="1:10" ht="24.6" customHeight="1" x14ac:dyDescent="0.2">
      <c r="A162" s="14" t="s">
        <v>54</v>
      </c>
      <c r="B162" s="16" t="s">
        <v>7</v>
      </c>
      <c r="C162" s="16" t="s">
        <v>5</v>
      </c>
      <c r="D162" s="16" t="s">
        <v>167</v>
      </c>
      <c r="E162" s="16" t="s">
        <v>51</v>
      </c>
      <c r="F162" s="27">
        <f t="shared" si="35"/>
        <v>320000</v>
      </c>
      <c r="G162" s="27">
        <f t="shared" si="35"/>
        <v>0</v>
      </c>
      <c r="H162" s="27">
        <f t="shared" si="35"/>
        <v>320000</v>
      </c>
      <c r="I162" s="27">
        <f t="shared" si="35"/>
        <v>320000</v>
      </c>
      <c r="J162" s="27">
        <f t="shared" si="35"/>
        <v>0</v>
      </c>
    </row>
    <row r="163" spans="1:10" ht="45" x14ac:dyDescent="0.2">
      <c r="A163" s="14" t="s">
        <v>53</v>
      </c>
      <c r="B163" s="16" t="s">
        <v>7</v>
      </c>
      <c r="C163" s="16" t="s">
        <v>5</v>
      </c>
      <c r="D163" s="16" t="s">
        <v>167</v>
      </c>
      <c r="E163" s="16" t="s">
        <v>52</v>
      </c>
      <c r="F163" s="27">
        <f>300000+20000</f>
        <v>320000</v>
      </c>
      <c r="G163" s="27">
        <v>0</v>
      </c>
      <c r="H163" s="27">
        <f>F163+G163</f>
        <v>320000</v>
      </c>
      <c r="I163" s="27">
        <f>H163</f>
        <v>320000</v>
      </c>
      <c r="J163" s="27">
        <v>0</v>
      </c>
    </row>
    <row r="164" spans="1:10" ht="18" x14ac:dyDescent="0.2">
      <c r="A164" s="43" t="s">
        <v>185</v>
      </c>
      <c r="B164" s="44" t="s">
        <v>98</v>
      </c>
      <c r="C164" s="45"/>
      <c r="D164" s="44"/>
      <c r="E164" s="44"/>
      <c r="F164" s="46">
        <f>F165</f>
        <v>40000</v>
      </c>
      <c r="G164" s="46">
        <f>G165</f>
        <v>0</v>
      </c>
      <c r="H164" s="46">
        <f>F164+G164</f>
        <v>40000</v>
      </c>
      <c r="I164" s="46">
        <f>I165</f>
        <v>40000</v>
      </c>
      <c r="J164" s="46">
        <f>J165</f>
        <v>0</v>
      </c>
    </row>
    <row r="165" spans="1:10" ht="49.5" x14ac:dyDescent="0.2">
      <c r="A165" s="47" t="s">
        <v>186</v>
      </c>
      <c r="B165" s="48" t="s">
        <v>98</v>
      </c>
      <c r="C165" s="48" t="s">
        <v>7</v>
      </c>
      <c r="D165" s="48"/>
      <c r="E165" s="48"/>
      <c r="F165" s="49">
        <f>F166</f>
        <v>40000</v>
      </c>
      <c r="G165" s="49">
        <f>G166</f>
        <v>0</v>
      </c>
      <c r="H165" s="49">
        <f>F165+G165</f>
        <v>40000</v>
      </c>
      <c r="I165" s="49">
        <f>I166</f>
        <v>40000</v>
      </c>
      <c r="J165" s="49">
        <f>J166</f>
        <v>0</v>
      </c>
    </row>
    <row r="166" spans="1:10" ht="78.75" x14ac:dyDescent="0.2">
      <c r="A166" s="18" t="s">
        <v>124</v>
      </c>
      <c r="B166" s="19" t="s">
        <v>98</v>
      </c>
      <c r="C166" s="20" t="s">
        <v>7</v>
      </c>
      <c r="D166" s="19" t="s">
        <v>79</v>
      </c>
      <c r="E166" s="19"/>
      <c r="F166" s="28">
        <f t="shared" ref="F166:J169" si="36">F167</f>
        <v>40000</v>
      </c>
      <c r="G166" s="28">
        <f t="shared" si="36"/>
        <v>0</v>
      </c>
      <c r="H166" s="28">
        <f>F166+G166</f>
        <v>40000</v>
      </c>
      <c r="I166" s="28">
        <f t="shared" si="36"/>
        <v>40000</v>
      </c>
      <c r="J166" s="28">
        <f t="shared" si="36"/>
        <v>0</v>
      </c>
    </row>
    <row r="167" spans="1:10" ht="66.599999999999994" customHeight="1" x14ac:dyDescent="0.2">
      <c r="A167" s="12" t="s">
        <v>126</v>
      </c>
      <c r="B167" s="22" t="s">
        <v>98</v>
      </c>
      <c r="C167" s="13" t="s">
        <v>7</v>
      </c>
      <c r="D167" s="22" t="s">
        <v>129</v>
      </c>
      <c r="E167" s="22"/>
      <c r="F167" s="26">
        <f t="shared" si="36"/>
        <v>40000</v>
      </c>
      <c r="G167" s="26">
        <f t="shared" si="36"/>
        <v>0</v>
      </c>
      <c r="H167" s="26">
        <f t="shared" si="36"/>
        <v>40000</v>
      </c>
      <c r="I167" s="26">
        <f t="shared" si="36"/>
        <v>40000</v>
      </c>
      <c r="J167" s="26">
        <f t="shared" si="36"/>
        <v>0</v>
      </c>
    </row>
    <row r="168" spans="1:10" ht="74.45" customHeight="1" x14ac:dyDescent="0.2">
      <c r="A168" s="14" t="s">
        <v>35</v>
      </c>
      <c r="B168" s="15" t="s">
        <v>98</v>
      </c>
      <c r="C168" s="16" t="s">
        <v>7</v>
      </c>
      <c r="D168" s="15" t="s">
        <v>130</v>
      </c>
      <c r="E168" s="15"/>
      <c r="F168" s="27">
        <f t="shared" si="36"/>
        <v>40000</v>
      </c>
      <c r="G168" s="27">
        <f t="shared" si="36"/>
        <v>0</v>
      </c>
      <c r="H168" s="27">
        <f t="shared" si="36"/>
        <v>40000</v>
      </c>
      <c r="I168" s="27">
        <f t="shared" si="36"/>
        <v>40000</v>
      </c>
      <c r="J168" s="27">
        <f t="shared" si="36"/>
        <v>0</v>
      </c>
    </row>
    <row r="169" spans="1:10" ht="87.6" customHeight="1" x14ac:dyDescent="0.2">
      <c r="A169" s="14" t="s">
        <v>54</v>
      </c>
      <c r="B169" s="15" t="s">
        <v>98</v>
      </c>
      <c r="C169" s="16" t="s">
        <v>7</v>
      </c>
      <c r="D169" s="15" t="s">
        <v>130</v>
      </c>
      <c r="E169" s="15" t="s">
        <v>51</v>
      </c>
      <c r="F169" s="27">
        <f t="shared" si="36"/>
        <v>40000</v>
      </c>
      <c r="G169" s="27">
        <f t="shared" si="36"/>
        <v>0</v>
      </c>
      <c r="H169" s="27">
        <f t="shared" si="36"/>
        <v>40000</v>
      </c>
      <c r="I169" s="27">
        <f t="shared" si="36"/>
        <v>40000</v>
      </c>
      <c r="J169" s="27">
        <f t="shared" si="36"/>
        <v>0</v>
      </c>
    </row>
    <row r="170" spans="1:10" ht="23.45" customHeight="1" x14ac:dyDescent="0.2">
      <c r="A170" s="14" t="s">
        <v>53</v>
      </c>
      <c r="B170" s="15" t="s">
        <v>98</v>
      </c>
      <c r="C170" s="16" t="s">
        <v>7</v>
      </c>
      <c r="D170" s="15" t="s">
        <v>130</v>
      </c>
      <c r="E170" s="15" t="s">
        <v>52</v>
      </c>
      <c r="F170" s="27">
        <v>40000</v>
      </c>
      <c r="G170" s="27">
        <f>0</f>
        <v>0</v>
      </c>
      <c r="H170" s="27">
        <f>F170+G170</f>
        <v>40000</v>
      </c>
      <c r="I170" s="27">
        <f>H170</f>
        <v>40000</v>
      </c>
      <c r="J170" s="27">
        <v>0</v>
      </c>
    </row>
    <row r="171" spans="1:10" ht="24" customHeight="1" x14ac:dyDescent="0.2">
      <c r="A171" s="38" t="s">
        <v>22</v>
      </c>
      <c r="B171" s="20" t="s">
        <v>8</v>
      </c>
      <c r="C171" s="16"/>
      <c r="D171" s="20"/>
      <c r="E171" s="20"/>
      <c r="F171" s="28">
        <f>F172</f>
        <v>180000</v>
      </c>
      <c r="G171" s="28">
        <f>G172</f>
        <v>0</v>
      </c>
      <c r="H171" s="28">
        <f>H172</f>
        <v>180000</v>
      </c>
      <c r="I171" s="28">
        <f>I172</f>
        <v>180000</v>
      </c>
      <c r="J171" s="28">
        <f>J172</f>
        <v>0</v>
      </c>
    </row>
    <row r="172" spans="1:10" ht="71.45" customHeight="1" x14ac:dyDescent="0.2">
      <c r="A172" s="21" t="s">
        <v>18</v>
      </c>
      <c r="B172" s="20" t="s">
        <v>8</v>
      </c>
      <c r="C172" s="20" t="s">
        <v>1</v>
      </c>
      <c r="D172" s="20"/>
      <c r="E172" s="20"/>
      <c r="F172" s="28">
        <f>F175</f>
        <v>180000</v>
      </c>
      <c r="G172" s="28">
        <f>G175</f>
        <v>0</v>
      </c>
      <c r="H172" s="28">
        <f>H175</f>
        <v>180000</v>
      </c>
      <c r="I172" s="28">
        <f>I175</f>
        <v>180000</v>
      </c>
      <c r="J172" s="28">
        <f>J175</f>
        <v>0</v>
      </c>
    </row>
    <row r="173" spans="1:10" ht="22.9" customHeight="1" x14ac:dyDescent="0.2">
      <c r="A173" s="18" t="s">
        <v>113</v>
      </c>
      <c r="B173" s="19" t="s">
        <v>8</v>
      </c>
      <c r="C173" s="19" t="s">
        <v>1</v>
      </c>
      <c r="D173" s="35" t="s">
        <v>79</v>
      </c>
      <c r="E173" s="19"/>
      <c r="F173" s="28">
        <f>F175</f>
        <v>180000</v>
      </c>
      <c r="G173" s="28">
        <f>G175</f>
        <v>0</v>
      </c>
      <c r="H173" s="28">
        <f>H175</f>
        <v>180000</v>
      </c>
      <c r="I173" s="28">
        <f>I175</f>
        <v>180000</v>
      </c>
      <c r="J173" s="28">
        <f>J175</f>
        <v>0</v>
      </c>
    </row>
    <row r="174" spans="1:10" ht="21.6" customHeight="1" x14ac:dyDescent="0.2">
      <c r="A174" s="12" t="s">
        <v>125</v>
      </c>
      <c r="B174" s="13" t="s">
        <v>8</v>
      </c>
      <c r="C174" s="13" t="s">
        <v>1</v>
      </c>
      <c r="D174" s="13" t="s">
        <v>122</v>
      </c>
      <c r="E174" s="13"/>
      <c r="F174" s="26">
        <f t="shared" ref="F174:J175" si="37">F175</f>
        <v>180000</v>
      </c>
      <c r="G174" s="26">
        <f t="shared" si="37"/>
        <v>0</v>
      </c>
      <c r="H174" s="26">
        <f t="shared" si="37"/>
        <v>180000</v>
      </c>
      <c r="I174" s="26">
        <f t="shared" si="37"/>
        <v>180000</v>
      </c>
      <c r="J174" s="26">
        <f t="shared" si="37"/>
        <v>0</v>
      </c>
    </row>
    <row r="175" spans="1:10" x14ac:dyDescent="0.2">
      <c r="A175" s="17" t="s">
        <v>55</v>
      </c>
      <c r="B175" s="16">
        <v>10</v>
      </c>
      <c r="C175" s="16" t="s">
        <v>1</v>
      </c>
      <c r="D175" s="16" t="s">
        <v>123</v>
      </c>
      <c r="E175" s="16"/>
      <c r="F175" s="27">
        <f t="shared" si="37"/>
        <v>180000</v>
      </c>
      <c r="G175" s="27">
        <f t="shared" si="37"/>
        <v>0</v>
      </c>
      <c r="H175" s="27">
        <f t="shared" si="37"/>
        <v>180000</v>
      </c>
      <c r="I175" s="27">
        <f t="shared" si="37"/>
        <v>180000</v>
      </c>
      <c r="J175" s="27">
        <f t="shared" si="37"/>
        <v>0</v>
      </c>
    </row>
    <row r="176" spans="1:10" ht="30" x14ac:dyDescent="0.2">
      <c r="A176" s="14" t="s">
        <v>50</v>
      </c>
      <c r="B176" s="16">
        <v>10</v>
      </c>
      <c r="C176" s="16" t="s">
        <v>1</v>
      </c>
      <c r="D176" s="16" t="s">
        <v>123</v>
      </c>
      <c r="E176" s="16" t="s">
        <v>49</v>
      </c>
      <c r="F176" s="27">
        <f>F177</f>
        <v>180000</v>
      </c>
      <c r="G176" s="27">
        <f>G177</f>
        <v>0</v>
      </c>
      <c r="H176" s="27">
        <f>H177</f>
        <v>180000</v>
      </c>
      <c r="I176" s="27">
        <f>I177</f>
        <v>180000</v>
      </c>
      <c r="J176" s="27">
        <f>J177</f>
        <v>0</v>
      </c>
    </row>
    <row r="177" spans="1:10" ht="30" x14ac:dyDescent="0.2">
      <c r="A177" s="14" t="s">
        <v>148</v>
      </c>
      <c r="B177" s="16">
        <v>10</v>
      </c>
      <c r="C177" s="16" t="s">
        <v>1</v>
      </c>
      <c r="D177" s="16" t="s">
        <v>123</v>
      </c>
      <c r="E177" s="16" t="s">
        <v>149</v>
      </c>
      <c r="F177" s="27">
        <f>180000</f>
        <v>180000</v>
      </c>
      <c r="G177" s="27">
        <v>0</v>
      </c>
      <c r="H177" s="27">
        <f>F177+G177</f>
        <v>180000</v>
      </c>
      <c r="I177" s="27">
        <f>H177</f>
        <v>180000</v>
      </c>
      <c r="J177" s="27">
        <v>0</v>
      </c>
    </row>
    <row r="178" spans="1:10" ht="63" x14ac:dyDescent="0.2">
      <c r="A178" s="38" t="s">
        <v>179</v>
      </c>
      <c r="B178" s="20" t="s">
        <v>4</v>
      </c>
      <c r="C178" s="16"/>
      <c r="D178" s="20"/>
      <c r="E178" s="20"/>
      <c r="F178" s="28">
        <f>F179</f>
        <v>26221139.120000001</v>
      </c>
      <c r="G178" s="28">
        <f t="shared" ref="G178:J179" si="38">G179</f>
        <v>633450</v>
      </c>
      <c r="H178" s="28">
        <f t="shared" si="38"/>
        <v>26854589.120000001</v>
      </c>
      <c r="I178" s="28">
        <f t="shared" si="38"/>
        <v>26854589.120000001</v>
      </c>
      <c r="J178" s="28">
        <f t="shared" si="38"/>
        <v>0</v>
      </c>
    </row>
    <row r="179" spans="1:10" ht="31.5" x14ac:dyDescent="0.2">
      <c r="A179" s="38" t="s">
        <v>21</v>
      </c>
      <c r="B179" s="20" t="s">
        <v>4</v>
      </c>
      <c r="C179" s="20" t="s">
        <v>5</v>
      </c>
      <c r="D179" s="20"/>
      <c r="E179" s="20"/>
      <c r="F179" s="28">
        <f>F180</f>
        <v>26221139.120000001</v>
      </c>
      <c r="G179" s="28">
        <f t="shared" si="38"/>
        <v>633450</v>
      </c>
      <c r="H179" s="28">
        <f t="shared" si="38"/>
        <v>26854589.120000001</v>
      </c>
      <c r="I179" s="28">
        <f t="shared" si="38"/>
        <v>26854589.120000001</v>
      </c>
      <c r="J179" s="28">
        <f t="shared" si="38"/>
        <v>0</v>
      </c>
    </row>
    <row r="180" spans="1:10" ht="47.25" x14ac:dyDescent="0.2">
      <c r="A180" s="21" t="s">
        <v>157</v>
      </c>
      <c r="B180" s="20" t="s">
        <v>4</v>
      </c>
      <c r="C180" s="20" t="s">
        <v>5</v>
      </c>
      <c r="D180" s="20" t="s">
        <v>85</v>
      </c>
      <c r="E180" s="20"/>
      <c r="F180" s="28">
        <f t="shared" ref="F180:I183" si="39">F181</f>
        <v>26221139.120000001</v>
      </c>
      <c r="G180" s="28">
        <f t="shared" si="39"/>
        <v>633450</v>
      </c>
      <c r="H180" s="28">
        <f t="shared" si="39"/>
        <v>26854589.120000001</v>
      </c>
      <c r="I180" s="28">
        <f t="shared" si="39"/>
        <v>26854589.120000001</v>
      </c>
      <c r="J180" s="28">
        <f>J181+J185</f>
        <v>0</v>
      </c>
    </row>
    <row r="181" spans="1:10" ht="60" x14ac:dyDescent="0.2">
      <c r="A181" s="12" t="s">
        <v>182</v>
      </c>
      <c r="B181" s="13" t="s">
        <v>4</v>
      </c>
      <c r="C181" s="13" t="s">
        <v>5</v>
      </c>
      <c r="D181" s="13" t="s">
        <v>86</v>
      </c>
      <c r="E181" s="13"/>
      <c r="F181" s="26">
        <f>F182+F185</f>
        <v>26221139.120000001</v>
      </c>
      <c r="G181" s="26">
        <f>G182+G185</f>
        <v>633450</v>
      </c>
      <c r="H181" s="26">
        <f>H182+H185</f>
        <v>26854589.120000001</v>
      </c>
      <c r="I181" s="26">
        <f>I182+I185</f>
        <v>26854589.120000001</v>
      </c>
      <c r="J181" s="26">
        <f>J182+J185</f>
        <v>0</v>
      </c>
    </row>
    <row r="182" spans="1:10" ht="75" x14ac:dyDescent="0.2">
      <c r="A182" s="14" t="s">
        <v>56</v>
      </c>
      <c r="B182" s="16" t="s">
        <v>4</v>
      </c>
      <c r="C182" s="16" t="s">
        <v>5</v>
      </c>
      <c r="D182" s="16" t="s">
        <v>87</v>
      </c>
      <c r="E182" s="16"/>
      <c r="F182" s="27">
        <f t="shared" si="39"/>
        <v>26202629.120000001</v>
      </c>
      <c r="G182" s="27">
        <f t="shared" si="39"/>
        <v>633450</v>
      </c>
      <c r="H182" s="27">
        <f t="shared" si="39"/>
        <v>26836079.120000001</v>
      </c>
      <c r="I182" s="27">
        <f t="shared" si="39"/>
        <v>26836079.120000001</v>
      </c>
      <c r="J182" s="27">
        <f>J183</f>
        <v>0</v>
      </c>
    </row>
    <row r="183" spans="1:10" x14ac:dyDescent="0.2">
      <c r="A183" s="14" t="s">
        <v>58</v>
      </c>
      <c r="B183" s="16" t="s">
        <v>4</v>
      </c>
      <c r="C183" s="16" t="s">
        <v>5</v>
      </c>
      <c r="D183" s="16" t="s">
        <v>87</v>
      </c>
      <c r="E183" s="16" t="s">
        <v>57</v>
      </c>
      <c r="F183" s="27">
        <f t="shared" si="39"/>
        <v>26202629.120000001</v>
      </c>
      <c r="G183" s="27">
        <f t="shared" si="39"/>
        <v>633450</v>
      </c>
      <c r="H183" s="27">
        <f t="shared" si="39"/>
        <v>26836079.120000001</v>
      </c>
      <c r="I183" s="27">
        <f t="shared" si="39"/>
        <v>26836079.120000001</v>
      </c>
      <c r="J183" s="27">
        <f>J184</f>
        <v>0</v>
      </c>
    </row>
    <row r="184" spans="1:10" x14ac:dyDescent="0.2">
      <c r="A184" s="14" t="s">
        <v>32</v>
      </c>
      <c r="B184" s="16" t="s">
        <v>4</v>
      </c>
      <c r="C184" s="16" t="s">
        <v>5</v>
      </c>
      <c r="D184" s="16" t="s">
        <v>87</v>
      </c>
      <c r="E184" s="16" t="s">
        <v>31</v>
      </c>
      <c r="F184" s="27">
        <f>26202629.12</f>
        <v>26202629.120000001</v>
      </c>
      <c r="G184" s="27">
        <f>205050+428400</f>
        <v>633450</v>
      </c>
      <c r="H184" s="27">
        <f>F184+G184</f>
        <v>26836079.120000001</v>
      </c>
      <c r="I184" s="27">
        <f>H184</f>
        <v>26836079.120000001</v>
      </c>
      <c r="J184" s="27">
        <v>0</v>
      </c>
    </row>
    <row r="185" spans="1:10" ht="60" x14ac:dyDescent="0.2">
      <c r="A185" s="23" t="s">
        <v>184</v>
      </c>
      <c r="B185" s="16" t="s">
        <v>4</v>
      </c>
      <c r="C185" s="16" t="s">
        <v>5</v>
      </c>
      <c r="D185" s="16" t="s">
        <v>183</v>
      </c>
      <c r="E185" s="16"/>
      <c r="F185" s="27">
        <f t="shared" ref="F185:J186" si="40">F186</f>
        <v>18510</v>
      </c>
      <c r="G185" s="27">
        <f t="shared" si="40"/>
        <v>0</v>
      </c>
      <c r="H185" s="27">
        <f t="shared" si="40"/>
        <v>18510</v>
      </c>
      <c r="I185" s="27">
        <f t="shared" si="40"/>
        <v>18510</v>
      </c>
      <c r="J185" s="27">
        <f t="shared" si="40"/>
        <v>0</v>
      </c>
    </row>
    <row r="186" spans="1:10" x14ac:dyDescent="0.2">
      <c r="A186" s="23" t="s">
        <v>58</v>
      </c>
      <c r="B186" s="16" t="s">
        <v>4</v>
      </c>
      <c r="C186" s="16" t="s">
        <v>5</v>
      </c>
      <c r="D186" s="16" t="s">
        <v>183</v>
      </c>
      <c r="E186" s="16" t="s">
        <v>57</v>
      </c>
      <c r="F186" s="27">
        <f t="shared" si="40"/>
        <v>18510</v>
      </c>
      <c r="G186" s="27">
        <f t="shared" si="40"/>
        <v>0</v>
      </c>
      <c r="H186" s="27">
        <f t="shared" si="40"/>
        <v>18510</v>
      </c>
      <c r="I186" s="27">
        <f t="shared" si="40"/>
        <v>18510</v>
      </c>
      <c r="J186" s="27">
        <f t="shared" si="40"/>
        <v>0</v>
      </c>
    </row>
    <row r="187" spans="1:10" ht="15.75" thickBot="1" x14ac:dyDescent="0.25">
      <c r="A187" s="24" t="s">
        <v>32</v>
      </c>
      <c r="B187" s="25" t="s">
        <v>4</v>
      </c>
      <c r="C187" s="25" t="s">
        <v>5</v>
      </c>
      <c r="D187" s="25" t="s">
        <v>183</v>
      </c>
      <c r="E187" s="25" t="s">
        <v>31</v>
      </c>
      <c r="F187" s="27">
        <v>18510</v>
      </c>
      <c r="G187" s="27">
        <f>0</f>
        <v>0</v>
      </c>
      <c r="H187" s="27">
        <f>F187+G187</f>
        <v>18510</v>
      </c>
      <c r="I187" s="27">
        <f>H187</f>
        <v>18510</v>
      </c>
      <c r="J187" s="27">
        <v>0</v>
      </c>
    </row>
    <row r="188" spans="1:10" ht="16.5" thickBot="1" x14ac:dyDescent="0.25">
      <c r="A188" s="40" t="s">
        <v>33</v>
      </c>
      <c r="B188" s="41"/>
      <c r="C188" s="41"/>
      <c r="D188" s="41"/>
      <c r="E188" s="41"/>
      <c r="F188" s="42">
        <f>F10+F65+F71+F104+F130+F171+F178+F164</f>
        <v>62894028.400000006</v>
      </c>
      <c r="G188" s="42">
        <f>G10+G65+G71+G104+G130+G171+G178+G164</f>
        <v>21971285.93</v>
      </c>
      <c r="H188" s="42">
        <f>H10+H65+H71+H104+H130+H171+H178+H164</f>
        <v>84865314.329999998</v>
      </c>
      <c r="I188" s="42">
        <f>I10+I65+I71+I104+I130+I171+I178+I164</f>
        <v>84285037.329999998</v>
      </c>
      <c r="J188" s="42">
        <f>J10+J65+J71+J104+J130+J171+J178+J164</f>
        <v>580277</v>
      </c>
    </row>
    <row r="189" spans="1:10" x14ac:dyDescent="0.2">
      <c r="B189" s="6"/>
      <c r="C189" s="6"/>
      <c r="D189" s="8"/>
      <c r="E189" s="6"/>
    </row>
    <row r="190" spans="1:10" x14ac:dyDescent="0.2">
      <c r="B190" s="6"/>
      <c r="C190" s="6"/>
      <c r="D190" s="8"/>
      <c r="E190" s="6"/>
    </row>
  </sheetData>
  <mergeCells count="15">
    <mergeCell ref="I1:J1"/>
    <mergeCell ref="H7:H8"/>
    <mergeCell ref="A7:A8"/>
    <mergeCell ref="I2:J2"/>
    <mergeCell ref="D7:D8"/>
    <mergeCell ref="G7:G8"/>
    <mergeCell ref="I3:J3"/>
    <mergeCell ref="F7:F8"/>
    <mergeCell ref="A5:J5"/>
    <mergeCell ref="H6:J6"/>
    <mergeCell ref="I7:J7"/>
    <mergeCell ref="E7:E8"/>
    <mergeCell ref="C7:C8"/>
    <mergeCell ref="B7:B8"/>
    <mergeCell ref="A6:E6"/>
  </mergeCells>
  <phoneticPr fontId="2" type="noConversion"/>
  <pageMargins left="1.1811023622047245" right="0.39370078740157483" top="0.59055118110236227" bottom="0.59055118110236227" header="0.39370078740157483" footer="0.39370078740157483"/>
  <pageSetup paperSize="9" scale="60" firstPageNumber="24" fitToHeight="0" orientation="landscape" useFirstPageNumber="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5</vt:lpstr>
      <vt:lpstr>'5'!Заголовки_для_печати</vt:lpstr>
      <vt:lpstr>'5'!Область_печати</vt:lpstr>
    </vt:vector>
  </TitlesOfParts>
  <Company>Департамент финансов ХМАО-Югры</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Марон</dc:creator>
  <cp:lastModifiedBy>RePack by Diakov</cp:lastModifiedBy>
  <cp:lastPrinted>2022-03-09T09:47:02Z</cp:lastPrinted>
  <dcterms:created xsi:type="dcterms:W3CDTF">2007-07-03T05:36:00Z</dcterms:created>
  <dcterms:modified xsi:type="dcterms:W3CDTF">2022-03-10T11:29:49Z</dcterms:modified>
</cp:coreProperties>
</file>